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755"/>
  </bookViews>
  <sheets>
    <sheet name="Budget" sheetId="1" r:id="rId1"/>
    <sheet name="ClerkSalComp" sheetId="2" r:id="rId2"/>
  </sheets>
  <definedNames>
    <definedName name="_xlnm.Print_Area" localSheetId="1">ClerkSalComp!$A$1:$I$70</definedName>
    <definedName name="_xlnm.Print_Titles" localSheetId="0">Budget!$A:$I,Budget!$1:$2</definedName>
    <definedName name="QB_COLUMN_59200" localSheetId="0" hidden="1">Budget!$M$2</definedName>
    <definedName name="QB_COLUMN_61210" localSheetId="0" hidden="1">Budget!$K$2</definedName>
    <definedName name="QB_DATA_0" localSheetId="0" hidden="1">Budget!$6:$6,Budget!$7:$7,Budget!$8:$8,Budget!$9:$9,Budget!$10:$10,Budget!$13:$13,Budget!$14:$14,Budget!$18:$18,Budget!$19:$19,Budget!$20:$20,Budget!$21:$21,Budget!$22:$22,Budget!$23:$23,Budget!$24:$24,Budget!$25:$25,Budget!$27:$27</definedName>
    <definedName name="QB_DATA_1" localSheetId="0" hidden="1">Budget!$28:$28,Budget!$29:$29,Budget!$30:$30,Budget!$31:$31,Budget!$32:$32,Budget!$33:$33,Budget!$34:$34,Budget!$37:$37,Budget!$38:$38,Budget!$39:$39,Budget!$40:$40,Budget!$41:$41,Budget!$42:$42,Budget!$43:$43,Budget!$46:$46,Budget!$48:$48</definedName>
    <definedName name="QB_DATA_10" localSheetId="0" hidden="1">Budget!$245:$245,Budget!$247:$247,Budget!$248:$248,Budget!$249:$249,Budget!$250:$250,Budget!$251:$251,Budget!$252:$252,Budget!$254:$254,Budget!$256:$256,Budget!$257:$257,Budget!$258:$258,Budget!$259:$259,Budget!$260:$260,Budget!$261:$261,Budget!$263:$263,Budget!$265:$265</definedName>
    <definedName name="QB_DATA_11" localSheetId="0" hidden="1">Budget!$266:$266,Budget!$269:$269,Budget!$270:$270,Budget!$272:$272,Budget!$273:$273,Budget!$274:$274,Budget!$275:$275,Budget!$276:$276,Budget!$277:$277,Budget!$278:$278,Budget!$279:$279,Budget!$280:$280,Budget!$281:$281,Budget!$282:$282,Budget!$283:$283,Budget!$284:$284</definedName>
    <definedName name="QB_DATA_12" localSheetId="0" hidden="1">Budget!$287:$287,Budget!$288:$288,Budget!$292:$292,Budget!$294:$294,Budget!$295:$295,Budget!$296:$296,Budget!$297:$297,Budget!$298:$298,Budget!$299:$299,Budget!$302:$302,Budget!$303:$303,Budget!$304:$304,Budget!$305:$305,Budget!$308:$308,Budget!$309:$309,Budget!$310:$310</definedName>
    <definedName name="QB_DATA_13" localSheetId="0" hidden="1">Budget!$311:$311,Budget!$312:$312,Budget!$313:$313,Budget!$314:$314,Budget!$315:$315,Budget!$316:$316,Budget!$319:$319,Budget!$320:$320,Budget!$321:$321,Budget!$323:$323,Budget!$325:$325,Budget!$326:$326,Budget!$333:$333,Budget!$334:$334,Budget!$335:$335,Budget!$336:$336</definedName>
    <definedName name="QB_DATA_14" localSheetId="0" hidden="1">Budget!$337:$337,Budget!$338:$338,Budget!$339:$339,Budget!$343:$343,Budget!$344:$344,Budget!$347:$347,Budget!$348:$348,Budget!$349:$349,Budget!$353:$353,Budget!$354:$354,Budget!$355:$355,Budget!$356:$356,Budget!$357:$357,Budget!$360:$360,Budget!$361:$361,Budget!$364:$364</definedName>
    <definedName name="QB_DATA_15" localSheetId="0" hidden="1">Budget!$365:$365,Budget!$366:$366,Budget!$368:$368,Budget!$369:$369,Budget!$375:$375,Budget!$376:$376,Budget!$377:$377,Budget!$378:$378,Budget!$379:$379,Budget!$380:$380,Budget!$381:$381,Budget!$382:$382</definedName>
    <definedName name="QB_DATA_2" localSheetId="0" hidden="1">Budget!$49:$49,Budget!$50:$50,Budget!$52:$52,Budget!$53:$53,Budget!$54:$54,Budget!$56:$56,Budget!$57:$57,Budget!$58:$58,Budget!$59:$59,Budget!$60:$60,Budget!$61:$61,Budget!$62:$62,Budget!$66:$66,Budget!$67:$67,Budget!$68:$68,Budget!$70:$70</definedName>
    <definedName name="QB_DATA_3" localSheetId="0" hidden="1">Budget!$71:$71,Budget!$72:$72,Budget!$73:$73,Budget!$74:$74,Budget!$75:$75,Budget!$76:$76,Budget!$77:$77,Budget!$78:$78,Budget!$79:$79,Budget!$82:$82,Budget!$83:$83,Budget!$88:$88,Budget!$89:$89,Budget!$91:$91,Budget!$92:$92,Budget!$93:$93</definedName>
    <definedName name="QB_DATA_4" localSheetId="0" hidden="1">Budget!$94:$94,Budget!$96:$96,Budget!$97:$97,Budget!$98:$98,Budget!$99:$99,Budget!$100:$100,Budget!$101:$101,Budget!$102:$102,Budget!$103:$103,Budget!$105:$105,Budget!$107:$107,Budget!$110:$110,Budget!$111:$111,Budget!$113:$113,Budget!$114:$114,Budget!$115:$115</definedName>
    <definedName name="QB_DATA_5" localSheetId="0" hidden="1">Budget!$116:$116,Budget!$117:$117,Budget!$119:$119,Budget!$120:$120,Budget!$121:$121,Budget!$122:$122,Budget!$123:$123,Budget!$127:$127,Budget!$128:$128,Budget!$130:$130,Budget!$132:$132,Budget!$134:$134,Budget!$135:$135,Budget!$137:$137,Budget!#REF!,Budget!#REF!</definedName>
    <definedName name="QB_DATA_6" localSheetId="0" hidden="1">Budget!#REF!,Budget!$147:$147,Budget!$148:$148,Budget!$149:$149,Budget!$150:$150,Budget!$151:$151,Budget!$152:$152,Budget!$153:$153,Budget!$154:$154,Budget!$155:$155,Budget!$156:$156,Budget!$157:$157,Budget!$158:$158,Budget!$160:$160,Budget!$162:$162,Budget!$164:$164</definedName>
    <definedName name="QB_DATA_7" localSheetId="0" hidden="1">Budget!$165:$165,Budget!$166:$166,Budget!$167:$167,Budget!$168:$168,Budget!$171:$171,Budget!$172:$172,Budget!$173:$173,Budget!$174:$174,Budget!$177:$177,Budget!$178:$178,Budget!$179:$179,Budget!$180:$180,Budget!$181:$181,Budget!$182:$182,Budget!$185:$185,Budget!$186:$186</definedName>
    <definedName name="QB_DATA_8" localSheetId="0" hidden="1">Budget!$187:$187,Budget!$190:$190,Budget!$191:$191,Budget!$192:$192,Budget!$193:$193,Budget!$194:$194,Budget!$197:$197,Budget!$199:$199,Budget!$201:$201,Budget!$205:$205,Budget!$206:$206,Budget!$208:$208,Budget!$210:$210,Budget!$212:$212,Budget!$213:$213,Budget!$214:$214</definedName>
    <definedName name="QB_DATA_9" localSheetId="0" hidden="1">Budget!$217:$217,Budget!$218:$218,Budget!$221:$221,Budget!$226:$226,Budget!$227:$227,Budget!$228:$228,Budget!$229:$229,Budget!$230:$230,Budget!$231:$231,Budget!$235:$235,Budget!$239:$239,Budget!$240:$240,Budget!$241:$241,Budget!$242:$242,Budget!$243:$243,Budget!$244:$244</definedName>
    <definedName name="QB_FORMULA_0" localSheetId="0" hidden="1">Budget!$M$11,Budget!$K$11,Budget!$M$14,Budget!$K$14,Budget!$M$34,Budget!$K$34,Budget!$M$44,Budget!$K$44,Budget!#REF!,Budget!#REF!,Budget!$M$63,Budget!$K$63,Budget!$M$81,Budget!$K$81,Budget!$M$85,Budget!$K$85</definedName>
    <definedName name="QB_FORMULA_1" localSheetId="0" hidden="1">Budget!$M$88,Budget!$K$88,Budget!$M$89,Budget!$K$89,Budget!#REF!,Budget!#REF!,Budget!$M$105,Budget!$K$105,Budget!$M$118,Budget!$K$118,Budget!$M$123,Budget!$K$123,Budget!$M$130,Budget!$K$130,Budget!$M$137,Budget!$K$137</definedName>
    <definedName name="QB_FORMULA_2" localSheetId="0" hidden="1">Budget!$M$139,Budget!$K$139,Budget!$M$158,Budget!$K$158,Budget!$M$167,Budget!$K$167,Budget!$M$173,Budget!$K$173,Budget!$M$181,Budget!$K$181,Budget!$M$186,Budget!$K$186,Budget!$M$193,Budget!$K$193,Budget!$M$197,Budget!$K$197</definedName>
    <definedName name="QB_FORMULA_3" localSheetId="0" hidden="1">Budget!$M$200,Budget!$K$200,Budget!$M$206,Budget!$K$206,Budget!$M$213,Budget!$K$213,Budget!$M$217,Budget!$K$217,Budget!$M$219,Budget!$K$219,Budget!$M$221,Budget!$K$221,Budget!$M$231,Budget!$K$231,Budget!$M$235,Budget!$K$235</definedName>
    <definedName name="QB_FORMULA_4" localSheetId="0" hidden="1">Budget!$M$254,Budget!$K$254,Budget!$M$266,Budget!$K$266,Budget!#REF!,Budget!#REF!,Budget!$M$286,Budget!$K$286,Budget!$M$292,Budget!$K$292,Budget!$M$301,Budget!$K$301,Budget!$M$307,Budget!$K$307,Budget!$M$319,Budget!$K$319</definedName>
    <definedName name="QB_FORMULA_5" localSheetId="0" hidden="1">Budget!$M$325,Budget!$K$325,Budget!$M$330,Budget!$K$330,Budget!$M$332,Budget!$K$332,Budget!$M$343,Budget!$K$343,Budget!#REF!,Budget!#REF!,Budget!$M$347,Budget!$K$347,Budget!$M$353,Budget!$K$353,Budget!$M$354,Budget!$K$354</definedName>
    <definedName name="QB_FORMULA_6" localSheetId="0" hidden="1">Budget!$M$361,Budget!$K$361,Budget!$M$365,Budget!$K$365,Budget!#REF!,Budget!#REF!,Budget!$M$368,Budget!$K$368,Budget!$M$369,Budget!$K$369,Budget!$M$381,Budget!$K$381,Budget!#REF!,Budget!#REF!,Budget!$M$382,Budget!$K$382</definedName>
    <definedName name="QB_FORMULA_7" localSheetId="0" hidden="1">Budget!$M$383,Budget!$K$383</definedName>
    <definedName name="QB_ROW_100250" localSheetId="0" hidden="1">Budget!$F$66</definedName>
    <definedName name="QB_ROW_101250" localSheetId="0" hidden="1">Budget!$F$67</definedName>
    <definedName name="QB_ROW_104250" localSheetId="0" hidden="1">Budget!$F$70</definedName>
    <definedName name="QB_ROW_105250" localSheetId="0" hidden="1">Budget!$F$71</definedName>
    <definedName name="QB_ROW_106250" localSheetId="0" hidden="1">Budget!$F$72</definedName>
    <definedName name="QB_ROW_107250" localSheetId="0" hidden="1">Budget!$F$73</definedName>
    <definedName name="QB_ROW_108250" localSheetId="0" hidden="1">Budget!$F$75</definedName>
    <definedName name="QB_ROW_109250" localSheetId="0" hidden="1">Budget!$F$76</definedName>
    <definedName name="QB_ROW_110250" localSheetId="0" hidden="1">Budget!$F$79</definedName>
    <definedName name="QB_ROW_11050" localSheetId="0" hidden="1">Budget!$F$272</definedName>
    <definedName name="QB_ROW_111250" localSheetId="0" hidden="1">Budget!$F$80</definedName>
    <definedName name="QB_ROW_11260" localSheetId="0" hidden="1">Budget!#REF!</definedName>
    <definedName name="QB_ROW_11350" localSheetId="0" hidden="1">Budget!#REF!</definedName>
    <definedName name="QB_ROW_114240" localSheetId="0" hidden="1">Budget!$E$375</definedName>
    <definedName name="QB_ROW_115250" localSheetId="0" hidden="1">Budget!$F$84</definedName>
    <definedName name="QB_ROW_116250" localSheetId="0" hidden="1">Budget!$F$93</definedName>
    <definedName name="QB_ROW_117250" localSheetId="0" hidden="1">Budget!$F$94</definedName>
    <definedName name="QB_ROW_119250" localSheetId="0" hidden="1">Budget!$F$95</definedName>
    <definedName name="QB_ROW_120250" localSheetId="0" hidden="1">Budget!$F$97</definedName>
    <definedName name="QB_ROW_121250" localSheetId="0" hidden="1">Budget!$F$99</definedName>
    <definedName name="QB_ROW_122050" localSheetId="0" hidden="1">Budget!$F$102</definedName>
    <definedName name="QB_ROW_122260" localSheetId="0" hidden="1">Budget!$G$104</definedName>
    <definedName name="QB_ROW_122350" localSheetId="0" hidden="1">Budget!$F$105</definedName>
    <definedName name="QB_ROW_12250" localSheetId="0" hidden="1">Budget!$F$278</definedName>
    <definedName name="QB_ROW_123250" localSheetId="0" hidden="1">Budget!$F$100</definedName>
    <definedName name="QB_ROW_1240" localSheetId="0" hidden="1">Budget!#REF!</definedName>
    <definedName name="QB_ROW_124250" localSheetId="0" hidden="1">Budget!$F$108</definedName>
    <definedName name="QB_ROW_125250" localSheetId="0" hidden="1">Budget!$F$109</definedName>
    <definedName name="QB_ROW_126250" localSheetId="0" hidden="1">Budget!$F$111</definedName>
    <definedName name="QB_ROW_127260" localSheetId="0" hidden="1">Budget!$G$134</definedName>
    <definedName name="QB_ROW_129050" localSheetId="0" hidden="1">Budget!$F$112</definedName>
    <definedName name="QB_ROW_129260" localSheetId="0" hidden="1">Budget!$G$117</definedName>
    <definedName name="QB_ROW_129350" localSheetId="0" hidden="1">Budget!$F$118</definedName>
    <definedName name="QB_ROW_130050" localSheetId="0" hidden="1">Budget!$F$119</definedName>
    <definedName name="QB_ROW_130260" localSheetId="0" hidden="1">Budget!$G$122</definedName>
    <definedName name="QB_ROW_130350" localSheetId="0" hidden="1">Budget!$F$123</definedName>
    <definedName name="QB_ROW_131250" localSheetId="0" hidden="1">Budget!$F$125</definedName>
    <definedName name="QB_ROW_132250" localSheetId="0" hidden="1">Budget!$F$126</definedName>
    <definedName name="QB_ROW_13260" localSheetId="0" hidden="1">Budget!$G$295</definedName>
    <definedName name="QB_ROW_133050" localSheetId="0" hidden="1">Budget!$F$127</definedName>
    <definedName name="QB_ROW_133260" localSheetId="0" hidden="1">Budget!$G$129</definedName>
    <definedName name="QB_ROW_133350" localSheetId="0" hidden="1">Budget!$F$130</definedName>
    <definedName name="QB_ROW_134260" localSheetId="0" hidden="1">Budget!$F$101</definedName>
    <definedName name="QB_ROW_135260" localSheetId="0" hidden="1">Budget!$G$135</definedName>
    <definedName name="QB_ROW_136250" localSheetId="0" hidden="1">Budget!$F$132</definedName>
    <definedName name="QB_ROW_137260" localSheetId="0" hidden="1">Budget!$G$224</definedName>
    <definedName name="QB_ROW_138260" localSheetId="0" hidden="1">Budget!$G$225</definedName>
    <definedName name="QB_ROW_139050" localSheetId="0" hidden="1">Budget!$F$142</definedName>
    <definedName name="QB_ROW_139350" localSheetId="0" hidden="1">Budget!$F$221</definedName>
    <definedName name="QB_ROW_14260" localSheetId="0" hidden="1">Budget!$G$303</definedName>
    <definedName name="QB_ROW_144250" localSheetId="0" hidden="1">Budget!$F$238</definedName>
    <definedName name="QB_ROW_145250" localSheetId="0" hidden="1">Budget!$F$240</definedName>
    <definedName name="QB_ROW_146250" localSheetId="0" hidden="1">Budget!$F$241</definedName>
    <definedName name="QB_ROW_147250" localSheetId="0" hidden="1">Budget!$F$242</definedName>
    <definedName name="QB_ROW_148050" localSheetId="0" hidden="1">Budget!$F$245</definedName>
    <definedName name="QB_ROW_148260" localSheetId="0" hidden="1">Budget!$G$253</definedName>
    <definedName name="QB_ROW_148350" localSheetId="0" hidden="1">Budget!$F$254</definedName>
    <definedName name="QB_ROW_149250" localSheetId="0" hidden="1">Budget!$F$256</definedName>
    <definedName name="QB_ROW_150250" localSheetId="0" hidden="1">Budget!$F$257</definedName>
    <definedName name="QB_ROW_151250" localSheetId="0" hidden="1">Budget!$F$258</definedName>
    <definedName name="QB_ROW_152250" localSheetId="0" hidden="1">Budget!$F$265</definedName>
    <definedName name="QB_ROW_15260" localSheetId="0" hidden="1">Budget!$G$312</definedName>
    <definedName name="QB_ROW_153250" localSheetId="0" hidden="1">Budget!$F$270</definedName>
    <definedName name="QB_ROW_155250" localSheetId="0" hidden="1">Budget!$F$289</definedName>
    <definedName name="QB_ROW_156050" localSheetId="0" hidden="1">Budget!$F$294</definedName>
    <definedName name="QB_ROW_156260" localSheetId="0" hidden="1">Budget!$G$300</definedName>
    <definedName name="QB_ROW_156350" localSheetId="0" hidden="1">Budget!$F$301</definedName>
    <definedName name="QB_ROW_157050" localSheetId="0" hidden="1">Budget!$F$302</definedName>
    <definedName name="QB_ROW_157260" localSheetId="0" hidden="1">Budget!$G$306</definedName>
    <definedName name="QB_ROW_157350" localSheetId="0" hidden="1">Budget!$F$307</definedName>
    <definedName name="QB_ROW_158260" localSheetId="0" hidden="1">Budget!$G$310</definedName>
    <definedName name="QB_ROW_159050" localSheetId="0" hidden="1">Budget!$F$320</definedName>
    <definedName name="QB_ROW_159350" localSheetId="0" hidden="1">Budget!$F$325</definedName>
    <definedName name="QB_ROW_160260" localSheetId="0" hidden="1">Budget!$G$349</definedName>
    <definedName name="QB_ROW_161260" localSheetId="0" hidden="1">Budget!$G$351</definedName>
    <definedName name="QB_ROW_162260" localSheetId="0" hidden="1">Budget!$G$352</definedName>
    <definedName name="QB_ROW_163060" localSheetId="0" hidden="1">Budget!$G$335</definedName>
    <definedName name="QB_ROW_163270" localSheetId="0" hidden="1">Budget!$H$342</definedName>
    <definedName name="QB_ROW_163360" localSheetId="0" hidden="1">Budget!$G$343</definedName>
    <definedName name="QB_ROW_164260" localSheetId="0" hidden="1">Budget!$G$346</definedName>
    <definedName name="QB_ROW_165250" localSheetId="0" hidden="1">Budget!$F$363</definedName>
    <definedName name="QB_ROW_166250" localSheetId="0" hidden="1">Budget!$F$364</definedName>
    <definedName name="QB_ROW_168250" localSheetId="0" hidden="1">Budget!#REF!</definedName>
    <definedName name="QB_ROW_169050" localSheetId="0" hidden="1">Budget!$F$327</definedName>
    <definedName name="QB_ROW_169260" localSheetId="0" hidden="1">Budget!$G$329</definedName>
    <definedName name="QB_ROW_169350" localSheetId="0" hidden="1">Budget!$F$330</definedName>
    <definedName name="QB_ROW_173260" localSheetId="0" hidden="1">Budget!$G$115</definedName>
    <definedName name="QB_ROW_174260" localSheetId="0" hidden="1">Budget!$G$305</definedName>
    <definedName name="QB_ROW_176260" localSheetId="0" hidden="1">Budget!$G$103</definedName>
    <definedName name="QB_ROW_180260" localSheetId="0" hidden="1">Budget!$G$298</definedName>
    <definedName name="QB_ROW_181260" localSheetId="0" hidden="1">Budget!$G$128</definedName>
    <definedName name="QB_ROW_182250" localSheetId="0" hidden="1">Budget!$F$284</definedName>
    <definedName name="QB_ROW_18301" localSheetId="0" hidden="1">Budget!$A$383</definedName>
    <definedName name="QB_ROW_183250" localSheetId="0" hidden="1">Budget!$F$277</definedName>
    <definedName name="QB_ROW_184260" localSheetId="0" hidden="1">Budget!$G$321</definedName>
    <definedName name="QB_ROW_185260" localSheetId="0" hidden="1">Budget!$G$311</definedName>
    <definedName name="QB_ROW_186250" localSheetId="0" hidden="1">Budget!$F$271</definedName>
    <definedName name="QB_ROW_188260" localSheetId="0" hidden="1">Budget!#REF!</definedName>
    <definedName name="QB_ROW_189260" localSheetId="0" hidden="1">Budget!$G$227</definedName>
    <definedName name="QB_ROW_19011" localSheetId="0" hidden="1">Budget!$B$3</definedName>
    <definedName name="QB_ROW_190250" localSheetId="0" hidden="1">Budget!$F$281</definedName>
    <definedName name="QB_ROW_191250" localSheetId="0" hidden="1">Budget!$F$110</definedName>
    <definedName name="QB_ROW_192250" localSheetId="0" hidden="1">Budget!$F$285</definedName>
    <definedName name="QB_ROW_19240" localSheetId="0" hidden="1">Budget!#REF!</definedName>
    <definedName name="QB_ROW_19311" localSheetId="0" hidden="1">Budget!$B$369</definedName>
    <definedName name="QB_ROW_193260" localSheetId="0" hidden="1">Budget!$G$315</definedName>
    <definedName name="QB_ROW_195250" localSheetId="0" hidden="1">Budget!$F$98</definedName>
    <definedName name="QB_ROW_196250" localSheetId="0" hidden="1">Budget!$F$282</definedName>
    <definedName name="QB_ROW_197250" localSheetId="0" hidden="1">Budget!$F$275</definedName>
    <definedName name="QB_ROW_198260" localSheetId="0" hidden="1">Budget!$G$299</definedName>
    <definedName name="QB_ROW_199260" localSheetId="0" hidden="1">Budget!$G$228</definedName>
    <definedName name="QB_ROW_200250" localSheetId="0" hidden="1">Budget!$F$260</definedName>
    <definedName name="QB_ROW_20031" localSheetId="0" hidden="1">Budget!$D$4</definedName>
    <definedName name="QB_ROW_201260" localSheetId="0" hidden="1">Budget!$G$323</definedName>
    <definedName name="QB_ROW_203050" localSheetId="0" hidden="1">Budget!#REF!</definedName>
    <definedName name="QB_ROW_20331" localSheetId="0" hidden="1">Budget!$D$88</definedName>
    <definedName name="QB_ROW_203350" localSheetId="0" hidden="1">Budget!#REF!</definedName>
    <definedName name="QB_ROW_204040" localSheetId="0" hidden="1">Budget!$E$141</definedName>
    <definedName name="QB_ROW_204250" localSheetId="0" hidden="1">Budget!$F$233</definedName>
    <definedName name="QB_ROW_204340" localSheetId="0" hidden="1">Budget!$E$235</definedName>
    <definedName name="QB_ROW_205040" localSheetId="0" hidden="1">Budget!$E$237</definedName>
    <definedName name="QB_ROW_205340" localSheetId="0" hidden="1">Budget!$E$266</definedName>
    <definedName name="QB_ROW_206040" localSheetId="0" hidden="1">Budget!$E$269</definedName>
    <definedName name="QB_ROW_206250" localSheetId="0" hidden="1">Budget!#REF!</definedName>
    <definedName name="QB_ROW_206340" localSheetId="0" hidden="1">Budget!$E$286</definedName>
    <definedName name="QB_ROW_207040" localSheetId="0" hidden="1">Budget!$E$287</definedName>
    <definedName name="QB_ROW_207340" localSheetId="0" hidden="1">Budget!$E$292</definedName>
    <definedName name="QB_ROW_208040" localSheetId="0" hidden="1">Budget!$E$293</definedName>
    <definedName name="QB_ROW_208340" localSheetId="0" hidden="1">Budget!$E$332</definedName>
    <definedName name="QB_ROW_209040" localSheetId="0" hidden="1">Budget!$E$333</definedName>
    <definedName name="QB_ROW_209340" localSheetId="0" hidden="1">Budget!$E$354</definedName>
    <definedName name="QB_ROW_210040" localSheetId="0" hidden="1">Budget!$E$362</definedName>
    <definedName name="QB_ROW_21031" localSheetId="0" hidden="1">Budget!$D$91</definedName>
    <definedName name="QB_ROW_210340" localSheetId="0" hidden="1">Budget!$E$365</definedName>
    <definedName name="QB_ROW_211040" localSheetId="0" hidden="1">Budget!$E$366</definedName>
    <definedName name="QB_ROW_211340" localSheetId="0" hidden="1">Budget!#REF!</definedName>
    <definedName name="QB_ROW_212250" localSheetId="0" hidden="1">Budget!$F$280</definedName>
    <definedName name="QB_ROW_21331" localSheetId="0" hidden="1">Budget!$D$368</definedName>
    <definedName name="QB_ROW_215260" localSheetId="0" hidden="1">Budget!$G$120</definedName>
    <definedName name="QB_ROW_217050" localSheetId="0" hidden="1">Budget!$F$133</definedName>
    <definedName name="QB_ROW_217260" localSheetId="0" hidden="1">Budget!$G$136</definedName>
    <definedName name="QB_ROW_217350" localSheetId="0" hidden="1">Budget!$F$137</definedName>
    <definedName name="QB_ROW_22011" localSheetId="0" hidden="1">Budget!$B$370</definedName>
    <definedName name="QB_ROW_221250" localSheetId="0" hidden="1">Budget!#REF!</definedName>
    <definedName name="QB_ROW_22250" localSheetId="0" hidden="1">Budget!$F$239</definedName>
    <definedName name="QB_ROW_22311" localSheetId="0" hidden="1">Budget!$B$382</definedName>
    <definedName name="QB_ROW_223260" localSheetId="0" hidden="1">Budget!$G$316</definedName>
    <definedName name="QB_ROW_225260" localSheetId="0" hidden="1">Budget!$G$322</definedName>
    <definedName name="QB_ROW_226250" localSheetId="0" hidden="1">Budget!$F$74</definedName>
    <definedName name="QB_ROW_229250" localSheetId="0" hidden="1">Budget!$F$243</definedName>
    <definedName name="QB_ROW_23021" localSheetId="0" hidden="1">Budget!$C$371</definedName>
    <definedName name="QB_ROW_230260" localSheetId="0" hidden="1">Budget!$G$297</definedName>
    <definedName name="QB_ROW_231250" localSheetId="0" hidden="1">Budget!$F$283</definedName>
    <definedName name="QB_ROW_232250" localSheetId="0" hidden="1">Budget!$F$276</definedName>
    <definedName name="QB_ROW_23321" localSheetId="0" hidden="1">Budget!#REF!</definedName>
    <definedName name="QB_ROW_233260" localSheetId="0" hidden="1">Budget!$G$230</definedName>
    <definedName name="QB_ROW_234260" localSheetId="0" hidden="1">Budget!$G$313</definedName>
    <definedName name="QB_ROW_235250" localSheetId="0" hidden="1">Budget!$F$326</definedName>
    <definedName name="QB_ROW_236250" localSheetId="0" hidden="1">Budget!$F$19</definedName>
    <definedName name="QB_ROW_238250" localSheetId="0" hidden="1">Budget!$F$279</definedName>
    <definedName name="QB_ROW_24040" localSheetId="0" hidden="1">Budget!$E$5</definedName>
    <definedName name="QB_ROW_241260" localSheetId="0" hidden="1">Budget!$F$273</definedName>
    <definedName name="QB_ROW_24340" localSheetId="0" hidden="1">Budget!$E$11</definedName>
    <definedName name="QB_ROW_251260" localSheetId="0" hidden="1">Budget!$G$345</definedName>
    <definedName name="QB_ROW_253240" localSheetId="0" hidden="1">Budget!$E$373</definedName>
    <definedName name="QB_ROW_255250" localSheetId="0" hidden="1">Budget!$F$29</definedName>
    <definedName name="QB_ROW_258270" localSheetId="0" hidden="1">Budget!$H$336</definedName>
    <definedName name="QB_ROW_259270" localSheetId="0" hidden="1">Budget!$H$337</definedName>
    <definedName name="QB_ROW_260250" localSheetId="0" hidden="1">Budget!#REF!</definedName>
    <definedName name="QB_ROW_262250" localSheetId="0" hidden="1">Budget!$F$77</definedName>
    <definedName name="QB_ROW_263250" localSheetId="0" hidden="1">Budget!$F$78</definedName>
    <definedName name="QB_ROW_264250" localSheetId="0" hidden="1">Budget!$F$22</definedName>
    <definedName name="QB_ROW_267260" localSheetId="0" hidden="1">Budget!$G$113</definedName>
    <definedName name="QB_ROW_270250" localSheetId="0" hidden="1">Budget!$F$264</definedName>
    <definedName name="QB_ROW_271260" localSheetId="0" hidden="1">Budget!#REF!</definedName>
    <definedName name="QB_ROW_272260" localSheetId="0" hidden="1">Budget!#REF!</definedName>
    <definedName name="QB_ROW_273050" localSheetId="0" hidden="1">Budget!$F$308</definedName>
    <definedName name="QB_ROW_273350" localSheetId="0" hidden="1">Budget!$F$319</definedName>
    <definedName name="QB_ROW_274350" localSheetId="0" hidden="1">Budget!$F$96</definedName>
    <definedName name="QB_ROW_275250" localSheetId="0" hidden="1">Budget!$F$107</definedName>
    <definedName name="QB_ROW_302050" localSheetId="0" hidden="1">Budget!$F$223</definedName>
    <definedName name="QB_ROW_302350" localSheetId="0" hidden="1">Budget!$F$231</definedName>
    <definedName name="QB_ROW_319250" localSheetId="0" hidden="1">Budget!$F$42</definedName>
    <definedName name="QB_ROW_3250" localSheetId="0" hidden="1">Budget!$F$6</definedName>
    <definedName name="QB_ROW_325260" localSheetId="0" hidden="1">Budget!$G$116</definedName>
    <definedName name="QB_ROW_326260" localSheetId="0" hidden="1">Budget!$G$114</definedName>
    <definedName name="QB_ROW_389260" localSheetId="0" hidden="1">Budget!$G$226</definedName>
    <definedName name="QB_ROW_390070" localSheetId="0" hidden="1">Budget!$H$168</definedName>
    <definedName name="QB_ROW_390280" localSheetId="0" hidden="1">Budget!$I$172</definedName>
    <definedName name="QB_ROW_390370" localSheetId="0" hidden="1">Budget!$H$173</definedName>
    <definedName name="QB_ROW_391070" localSheetId="0" hidden="1">Budget!$H$174</definedName>
    <definedName name="QB_ROW_391280" localSheetId="0" hidden="1">Budget!$I$180</definedName>
    <definedName name="QB_ROW_391370" localSheetId="0" hidden="1">Budget!$H$181</definedName>
    <definedName name="QB_ROW_392060" localSheetId="0" hidden="1">Budget!$G$201</definedName>
    <definedName name="QB_ROW_392270" localSheetId="0" hidden="1">Budget!$H$218</definedName>
    <definedName name="QB_ROW_392360" localSheetId="0" hidden="1">Budget!$G$219</definedName>
    <definedName name="QB_ROW_393070" localSheetId="0" hidden="1">Budget!$H$161</definedName>
    <definedName name="QB_ROW_393280" localSheetId="0" hidden="1">Budget!$I$166</definedName>
    <definedName name="QB_ROW_393370" localSheetId="0" hidden="1">Budget!$H$167</definedName>
    <definedName name="QB_ROW_394270" localSheetId="0" hidden="1">Budget!$H$160</definedName>
    <definedName name="QB_ROW_395270" localSheetId="0" hidden="1">Budget!$H$208</definedName>
    <definedName name="QB_ROW_396070" localSheetId="0" hidden="1">Budget!$H$194</definedName>
    <definedName name="QB_ROW_396280" localSheetId="0" hidden="1">Budget!$I$196</definedName>
    <definedName name="QB_ROW_396370" localSheetId="0" hidden="1">Budget!$H$197</definedName>
    <definedName name="QB_ROW_398280" localSheetId="0" hidden="1">Budget!$I$153</definedName>
    <definedName name="QB_ROW_399280" localSheetId="0" hidden="1">Budget!$I$152</definedName>
    <definedName name="QB_ROW_400280" localSheetId="0" hidden="1">Budget!$I$150</definedName>
    <definedName name="QB_ROW_401280" localSheetId="0" hidden="1">Budget!$I$176</definedName>
    <definedName name="QB_ROW_402070" localSheetId="0" hidden="1">Budget!$H$187</definedName>
    <definedName name="QB_ROW_402280" localSheetId="0" hidden="1">Budget!$I$192</definedName>
    <definedName name="QB_ROW_402370" localSheetId="0" hidden="1">Budget!$H$193</definedName>
    <definedName name="QB_ROW_403280" localSheetId="0" hidden="1">Budget!$I$188</definedName>
    <definedName name="QB_ROW_404280" localSheetId="0" hidden="1">Budget!$I$190</definedName>
    <definedName name="QB_ROW_405280" localSheetId="0" hidden="1">Budget!$I$183</definedName>
    <definedName name="QB_ROW_406240" localSheetId="0" hidden="1">Budget!#REF!</definedName>
    <definedName name="QB_ROW_407240" localSheetId="0" hidden="1">Budget!#REF!</definedName>
    <definedName name="QB_ROW_408240" localSheetId="0" hidden="1">Budget!#REF!</definedName>
    <definedName name="QB_ROW_409240" localSheetId="0" hidden="1">Budget!$E$378</definedName>
    <definedName name="QB_ROW_410280" localSheetId="0" hidden="1">Budget!$I$204</definedName>
    <definedName name="QB_ROW_411280" localSheetId="0" hidden="1">Budget!$I$205</definedName>
    <definedName name="QB_ROW_414280" localSheetId="0" hidden="1">Budget!$I$215</definedName>
    <definedName name="QB_ROW_415280" localSheetId="0" hidden="1">Budget!$I$216</definedName>
    <definedName name="QB_ROW_416280" localSheetId="0" hidden="1">Budget!$I$184</definedName>
    <definedName name="QB_ROW_417280" localSheetId="0" hidden="1">Budget!$I$151</definedName>
    <definedName name="QB_ROW_419280" localSheetId="0" hidden="1">Budget!$I$189</definedName>
    <definedName name="QB_ROW_420070" localSheetId="0" hidden="1">Budget!$H$182</definedName>
    <definedName name="QB_ROW_420280" localSheetId="0" hidden="1">Budget!$I$185</definedName>
    <definedName name="QB_ROW_420370" localSheetId="0" hidden="1">Budget!$H$186</definedName>
    <definedName name="QB_ROW_421280" localSheetId="0" hidden="1">Budget!$I$145</definedName>
    <definedName name="QB_ROW_422280" localSheetId="0" hidden="1">Budget!$I$146</definedName>
    <definedName name="QB_ROW_423280" localSheetId="0" hidden="1">Budget!$I$149</definedName>
    <definedName name="QB_ROW_424280" localSheetId="0" hidden="1">Budget!$I$163</definedName>
    <definedName name="QB_ROW_425280" localSheetId="0" hidden="1">Budget!$I$164</definedName>
    <definedName name="QB_ROW_426280" localSheetId="0" hidden="1">Budget!$I$177</definedName>
    <definedName name="QB_ROW_427280" localSheetId="0" hidden="1">Budget!$I$162</definedName>
    <definedName name="QB_ROW_428280" localSheetId="0" hidden="1">Budget!$I$175</definedName>
    <definedName name="QB_ROW_429280" localSheetId="0" hidden="1">Budget!$I$155</definedName>
    <definedName name="QB_ROW_430280" localSheetId="0" hidden="1">Budget!$I$195</definedName>
    <definedName name="QB_ROW_431280" localSheetId="0" hidden="1">Budget!$I$170</definedName>
    <definedName name="QB_ROW_432280" localSheetId="0" hidden="1">Budget!$I$171</definedName>
    <definedName name="QB_ROW_433280" localSheetId="0" hidden="1">Budget!$I$169</definedName>
    <definedName name="QB_ROW_436070" localSheetId="0" hidden="1">Budget!$H$209</definedName>
    <definedName name="QB_ROW_436280" localSheetId="0" hidden="1">Budget!$I$212</definedName>
    <definedName name="QB_ROW_436370" localSheetId="0" hidden="1">Budget!$H$213</definedName>
    <definedName name="QB_ROW_437280" localSheetId="0" hidden="1">Budget!$I$211</definedName>
    <definedName name="QB_ROW_439280" localSheetId="0" hidden="1">Budget!$I$210</definedName>
    <definedName name="QB_ROW_441070" localSheetId="0" hidden="1">Budget!$H$214</definedName>
    <definedName name="QB_ROW_441370" localSheetId="0" hidden="1">Budget!$H$217</definedName>
    <definedName name="QB_ROW_442070" localSheetId="0" hidden="1">Budget!$H$202</definedName>
    <definedName name="QB_ROW_442370" localSheetId="0" hidden="1">Budget!$H$206</definedName>
    <definedName name="QB_ROW_443070" localSheetId="0" hidden="1">Budget!$H$144</definedName>
    <definedName name="QB_ROW_443280" localSheetId="0" hidden="1">Budget!$I$157</definedName>
    <definedName name="QB_ROW_443370" localSheetId="0" hidden="1">Budget!$H$158</definedName>
    <definedName name="QB_ROW_444280" localSheetId="0" hidden="1">Budget!$I$178</definedName>
    <definedName name="QB_ROW_446060" localSheetId="0" hidden="1">Budget!$G$143</definedName>
    <definedName name="QB_ROW_446270" localSheetId="0" hidden="1">Budget!$H$199</definedName>
    <definedName name="QB_ROW_446360" localSheetId="0" hidden="1">Budget!$G$200</definedName>
    <definedName name="QB_ROW_449280" localSheetId="0" hidden="1">Budget!$I$203</definedName>
    <definedName name="QB_ROW_450240" localSheetId="0" hidden="1">Budget!$E$376</definedName>
    <definedName name="QB_ROW_451240" localSheetId="0" hidden="1">Budget!$E$374</definedName>
    <definedName name="QB_ROW_452280" localSheetId="0" hidden="1">Budget!$I$179</definedName>
    <definedName name="QB_ROW_453280" localSheetId="0" hidden="1">Budget!$I$191</definedName>
    <definedName name="QB_ROW_454280" localSheetId="0" hidden="1">Budget!$I$165</definedName>
    <definedName name="QB_ROW_455040" localSheetId="0" hidden="1">Budget!$E$12</definedName>
    <definedName name="QB_ROW_455340" localSheetId="0" hidden="1">Budget!$E$14</definedName>
    <definedName name="QB_ROW_456050" localSheetId="0" hidden="1">Budget!$F$348</definedName>
    <definedName name="QB_ROW_456350" localSheetId="0" hidden="1">Budget!$F$353</definedName>
    <definedName name="QB_ROW_457050" localSheetId="0" hidden="1">Budget!$F$334</definedName>
    <definedName name="QB_ROW_457350" localSheetId="0" hidden="1">Budget!#REF!</definedName>
    <definedName name="QB_ROW_458050" localSheetId="0" hidden="1">Budget!$F$344</definedName>
    <definedName name="QB_ROW_458350" localSheetId="0" hidden="1">Budget!$F$347</definedName>
    <definedName name="QB_ROW_461260" localSheetId="0" hidden="1">Budget!$G$248</definedName>
    <definedName name="QB_ROW_462260" localSheetId="0" hidden="1">Budget!$G$249</definedName>
    <definedName name="QB_ROW_463260" localSheetId="0" hidden="1">Budget!$G$250</definedName>
    <definedName name="QB_ROW_464260" localSheetId="0" hidden="1">Budget!$G$251</definedName>
    <definedName name="QB_ROW_469250" localSheetId="0" hidden="1">Budget!$F$60</definedName>
    <definedName name="QB_ROW_470240" localSheetId="0" hidden="1">Budget!$E$379</definedName>
    <definedName name="QB_ROW_471260" localSheetId="0" hidden="1">Budget!$G$252</definedName>
    <definedName name="QB_ROW_472250" localSheetId="0" hidden="1">Budget!$F$31</definedName>
    <definedName name="QB_ROW_477240" localSheetId="0" hidden="1">Budget!#REF!</definedName>
    <definedName name="QB_ROW_478040" localSheetId="0" hidden="1">Budget!$E$355</definedName>
    <definedName name="QB_ROW_478340" localSheetId="0" hidden="1">Budget!$E$361</definedName>
    <definedName name="QB_ROW_484250" localSheetId="0" hidden="1">Budget!$F$357</definedName>
    <definedName name="QB_ROW_491250" localSheetId="0" hidden="1">Budget!$F$288</definedName>
    <definedName name="QB_ROW_495250" localSheetId="0" hidden="1">Budget!$F$244</definedName>
    <definedName name="QB_ROW_496240" localSheetId="0" hidden="1">Budget!$E$268</definedName>
    <definedName name="QB_ROW_497250" localSheetId="0" hidden="1">Budget!$F$358</definedName>
    <definedName name="QB_ROW_50250" localSheetId="0" hidden="1">Budget!$F$7</definedName>
    <definedName name="QB_ROW_5040" localSheetId="0" hidden="1">Budget!$E$92</definedName>
    <definedName name="QB_ROW_504240" localSheetId="0" hidden="1">Budget!#REF!</definedName>
    <definedName name="QB_ROW_509280" localSheetId="0" hidden="1">Budget!$I$156</definedName>
    <definedName name="QB_ROW_510260" localSheetId="0" hidden="1">Budget!$G$317</definedName>
    <definedName name="QB_ROW_51250" localSheetId="0" hidden="1">Budget!$F$8</definedName>
    <definedName name="QB_ROW_519260" localSheetId="0" hidden="1">Budget!$G$328</definedName>
    <definedName name="QB_ROW_520250" localSheetId="0" hidden="1">Budget!$F$359</definedName>
    <definedName name="QB_ROW_521250" localSheetId="0" hidden="1">Budget!$F$83</definedName>
    <definedName name="QB_ROW_52250" localSheetId="0" hidden="1">Budget!$F$9</definedName>
    <definedName name="QB_ROW_523250" localSheetId="0" hidden="1">Budget!$F$367</definedName>
    <definedName name="QB_ROW_530270" localSheetId="0" hidden="1">Budget!$H$338</definedName>
    <definedName name="QB_ROW_531270" localSheetId="0" hidden="1">Budget!$H$339</definedName>
    <definedName name="QB_ROW_532270" localSheetId="0" hidden="1">Budget!$H$340</definedName>
    <definedName name="QB_ROW_53250" localSheetId="0" hidden="1">Budget!$F$10</definedName>
    <definedName name="QB_ROW_533260" localSheetId="0" hidden="1">Budget!$G$309</definedName>
    <definedName name="QB_ROW_5340" localSheetId="0" hidden="1">Budget!$E$139</definedName>
    <definedName name="QB_ROW_534280" localSheetId="0" hidden="1">Budget!$I$147</definedName>
    <definedName name="QB_ROW_535270" localSheetId="0" hidden="1">Budget!$H$341</definedName>
    <definedName name="QB_ROW_536280" localSheetId="0" hidden="1">Budget!$I$148</definedName>
    <definedName name="QB_ROW_537250" localSheetId="0" hidden="1">Budget!$F$259</definedName>
    <definedName name="QB_ROW_538250" localSheetId="0" hidden="1">Budget!$F$356</definedName>
    <definedName name="QB_ROW_539240" localSheetId="0" hidden="1">Budget!#REF!</definedName>
    <definedName name="QB_ROW_544260" localSheetId="0" hidden="1">Budget!$G$314</definedName>
    <definedName name="QB_ROW_545250" localSheetId="0" hidden="1">Budget!$F$57</definedName>
    <definedName name="QB_ROW_546250" localSheetId="0" hidden="1">Budget!$F$58</definedName>
    <definedName name="QB_ROW_547280" localSheetId="0" hidden="1">Budget!$I$154</definedName>
    <definedName name="QB_ROW_550250" localSheetId="0" hidden="1">Budget!$F$360</definedName>
    <definedName name="QB_ROW_552030" localSheetId="0" hidden="1">Budget!$D$372</definedName>
    <definedName name="QB_ROW_552330" localSheetId="0" hidden="1">Budget!$D$381</definedName>
    <definedName name="QB_ROW_55250" localSheetId="0" hidden="1">Budget!$F$13</definedName>
    <definedName name="QB_ROW_553240" localSheetId="0" hidden="1">Budget!$E$377</definedName>
    <definedName name="QB_ROW_554240" localSheetId="0" hidden="1">Budget!$E$380</definedName>
    <definedName name="QB_ROW_58250" localSheetId="0" hidden="1">Budget!#REF!</definedName>
    <definedName name="QB_ROW_60040" localSheetId="0" hidden="1">Budget!$E$15</definedName>
    <definedName name="QB_ROW_60250" localSheetId="0" hidden="1">Budget!$F$33</definedName>
    <definedName name="QB_ROW_60340" localSheetId="0" hidden="1">Budget!$E$34</definedName>
    <definedName name="QB_ROW_6040" localSheetId="0" hidden="1">Budget!$E$82</definedName>
    <definedName name="QB_ROW_61250" localSheetId="0" hidden="1">Budget!$F$17</definedName>
    <definedName name="QB_ROW_62250" localSheetId="0" hidden="1">Budget!$F$18</definedName>
    <definedName name="QB_ROW_63250" localSheetId="0" hidden="1">Budget!$F$20</definedName>
    <definedName name="QB_ROW_6340" localSheetId="0" hidden="1">Budget!$E$85</definedName>
    <definedName name="QB_ROW_64250" localSheetId="0" hidden="1">Budget!$F$21</definedName>
    <definedName name="QB_ROW_65250" localSheetId="0" hidden="1">Budget!$F$23</definedName>
    <definedName name="QB_ROW_66250" localSheetId="0" hidden="1">Budget!$F$24</definedName>
    <definedName name="QB_ROW_67250" localSheetId="0" hidden="1">Budget!$F$25</definedName>
    <definedName name="QB_ROW_69250" localSheetId="0" hidden="1">Budget!$F$27</definedName>
    <definedName name="QB_ROW_70250" localSheetId="0" hidden="1">Budget!$F$28</definedName>
    <definedName name="QB_ROW_71250" localSheetId="0" hidden="1">Budget!$F$30</definedName>
    <definedName name="QB_ROW_72250" localSheetId="0" hidden="1">Budget!$F$32</definedName>
    <definedName name="QB_ROW_7260" localSheetId="0" hidden="1">Budget!$G$304</definedName>
    <definedName name="QB_ROW_73040" localSheetId="0" hidden="1">Budget!$E$35</definedName>
    <definedName name="QB_ROW_73340" localSheetId="0" hidden="1">Budget!$E$44</definedName>
    <definedName name="QB_ROW_74250" localSheetId="0" hidden="1">Budget!$F$36</definedName>
    <definedName name="QB_ROW_75250" localSheetId="0" hidden="1">Budget!$F$37</definedName>
    <definedName name="QB_ROW_76250" localSheetId="0" hidden="1">Budget!$F$38</definedName>
    <definedName name="QB_ROW_78250" localSheetId="0" hidden="1">Budget!$F$39</definedName>
    <definedName name="QB_ROW_79250" localSheetId="0" hidden="1">Budget!$F$40</definedName>
    <definedName name="QB_ROW_80250" localSheetId="0" hidden="1">Budget!$F$41</definedName>
    <definedName name="QB_ROW_81340" localSheetId="0" hidden="1">Budget!$E$46</definedName>
    <definedName name="QB_ROW_8260" localSheetId="0" hidden="1">Budget!$G$296</definedName>
    <definedName name="QB_ROW_84040" localSheetId="0" hidden="1">Budget!$E$47</definedName>
    <definedName name="QB_ROW_84340" localSheetId="0" hidden="1">Budget!$E$63</definedName>
    <definedName name="QB_ROW_86250" localSheetId="0" hidden="1">Budget!$F$49</definedName>
    <definedName name="QB_ROW_86321" localSheetId="0" hidden="1">Budget!$C$89</definedName>
    <definedName name="QB_ROW_90250" localSheetId="0" hidden="1">Budget!$F$50</definedName>
    <definedName name="QB_ROW_91250" localSheetId="0" hidden="1">Budget!$F$51</definedName>
    <definedName name="QB_ROW_9250" localSheetId="0" hidden="1">Budget!$F$274</definedName>
    <definedName name="QB_ROW_94050" localSheetId="0" hidden="1">Budget!$F$53</definedName>
    <definedName name="QB_ROW_94260" localSheetId="0" hidden="1">Budget!#REF!</definedName>
    <definedName name="QB_ROW_94350" localSheetId="0" hidden="1">Budget!#REF!</definedName>
    <definedName name="QB_ROW_95250" localSheetId="0" hidden="1">Budget!$F$54</definedName>
    <definedName name="QB_ROW_96250" localSheetId="0" hidden="1">Budget!$F$55</definedName>
    <definedName name="QB_ROW_97250" localSheetId="0" hidden="1">Budget!$F$56</definedName>
    <definedName name="QB_ROW_98250" localSheetId="0" hidden="1">Budget!$F$59</definedName>
    <definedName name="QB_ROW_99040" localSheetId="0" hidden="1">Budget!$E$64</definedName>
    <definedName name="QB_ROW_99340" localSheetId="0" hidden="1">Budget!$E$81</definedName>
    <definedName name="QBCANSUPPORTUPDATE" localSheetId="0">TRUE</definedName>
    <definedName name="QBCOMPANYFILENAME" localSheetId="0">"R:\QB 2016 Data\Town of Boulder Jct 09 30 16.QBA"</definedName>
    <definedName name="QBENDDATE" localSheetId="0">20141231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"804874e516c441ebb5324ff80a54f59d"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9</definedName>
    <definedName name="QBSTARTDATE" localSheetId="0">20140101</definedName>
  </definedNames>
  <calcPr calcId="152511"/>
  <fileRecoveryPr repairLoad="1"/>
</workbook>
</file>

<file path=xl/calcChain.xml><?xml version="1.0" encoding="utf-8"?>
<calcChain xmlns="http://schemas.openxmlformats.org/spreadsheetml/2006/main">
  <c r="I58" i="2"/>
  <c r="I57" s="1"/>
  <c r="F62"/>
  <c r="E60"/>
  <c r="E59"/>
  <c r="E13"/>
  <c r="E6"/>
  <c r="E9"/>
  <c r="E37"/>
  <c r="E14"/>
  <c r="E17"/>
  <c r="D57"/>
  <c r="E47"/>
  <c r="F56" s="1"/>
  <c r="E20"/>
  <c r="E11"/>
  <c r="E24"/>
  <c r="E40"/>
  <c r="E33"/>
  <c r="F43" l="1"/>
  <c r="E61" s="1"/>
  <c r="F61" s="1"/>
  <c r="F22"/>
  <c r="E57"/>
  <c r="Y130" i="1"/>
  <c r="S381"/>
  <c r="W381"/>
  <c r="S365"/>
  <c r="W365"/>
  <c r="S361"/>
  <c r="W361"/>
  <c r="S353"/>
  <c r="W353"/>
  <c r="S347"/>
  <c r="W347"/>
  <c r="S343"/>
  <c r="W343"/>
  <c r="S330"/>
  <c r="W330"/>
  <c r="S325"/>
  <c r="W325"/>
  <c r="S319"/>
  <c r="W319"/>
  <c r="S307"/>
  <c r="W307"/>
  <c r="S301"/>
  <c r="W301"/>
  <c r="S292"/>
  <c r="W292"/>
  <c r="S286"/>
  <c r="W286"/>
  <c r="S254"/>
  <c r="S266" s="1"/>
  <c r="W254"/>
  <c r="W266" s="1"/>
  <c r="S231"/>
  <c r="W231"/>
  <c r="S217"/>
  <c r="W217"/>
  <c r="S213"/>
  <c r="W213"/>
  <c r="S206"/>
  <c r="W206"/>
  <c r="S197"/>
  <c r="W197"/>
  <c r="Q193"/>
  <c r="S193"/>
  <c r="W193"/>
  <c r="S186"/>
  <c r="W186"/>
  <c r="S181"/>
  <c r="W181"/>
  <c r="S173"/>
  <c r="W173"/>
  <c r="S167"/>
  <c r="W167"/>
  <c r="S158"/>
  <c r="W158"/>
  <c r="S137"/>
  <c r="W137"/>
  <c r="S130"/>
  <c r="W130"/>
  <c r="S123"/>
  <c r="W123"/>
  <c r="S118"/>
  <c r="W118"/>
  <c r="S105"/>
  <c r="W105"/>
  <c r="S85"/>
  <c r="W85"/>
  <c r="Q85"/>
  <c r="S81"/>
  <c r="W81"/>
  <c r="Q81"/>
  <c r="S63"/>
  <c r="W63"/>
  <c r="S44"/>
  <c r="W44"/>
  <c r="S34"/>
  <c r="W34"/>
  <c r="S14"/>
  <c r="W14"/>
  <c r="S11"/>
  <c r="W11"/>
  <c r="U225"/>
  <c r="U226"/>
  <c r="U227"/>
  <c r="U228"/>
  <c r="U229"/>
  <c r="U230"/>
  <c r="U224"/>
  <c r="U233"/>
  <c r="U216"/>
  <c r="U215"/>
  <c r="U212"/>
  <c r="U211"/>
  <c r="U210"/>
  <c r="U208"/>
  <c r="U204"/>
  <c r="U205"/>
  <c r="U203"/>
  <c r="U199"/>
  <c r="U196"/>
  <c r="U195"/>
  <c r="U192"/>
  <c r="U189"/>
  <c r="U190"/>
  <c r="U191"/>
  <c r="U188"/>
  <c r="U185"/>
  <c r="U184"/>
  <c r="U183"/>
  <c r="U176"/>
  <c r="U177"/>
  <c r="U178"/>
  <c r="U179"/>
  <c r="U180"/>
  <c r="U175"/>
  <c r="U172"/>
  <c r="U171"/>
  <c r="U170"/>
  <c r="U169"/>
  <c r="U163"/>
  <c r="U164"/>
  <c r="U165"/>
  <c r="U166"/>
  <c r="U162"/>
  <c r="U160"/>
  <c r="U146"/>
  <c r="U147"/>
  <c r="U148"/>
  <c r="U149"/>
  <c r="U150"/>
  <c r="U151"/>
  <c r="U152"/>
  <c r="U153"/>
  <c r="U154"/>
  <c r="U155"/>
  <c r="U156"/>
  <c r="U157"/>
  <c r="U145"/>
  <c r="U136"/>
  <c r="U135"/>
  <c r="U134"/>
  <c r="U132"/>
  <c r="U129"/>
  <c r="U128"/>
  <c r="U126"/>
  <c r="U125"/>
  <c r="U121"/>
  <c r="U122"/>
  <c r="U120"/>
  <c r="U113"/>
  <c r="U114"/>
  <c r="U115"/>
  <c r="U116"/>
  <c r="U117"/>
  <c r="U108"/>
  <c r="U109"/>
  <c r="U110"/>
  <c r="U111"/>
  <c r="U107"/>
  <c r="U94"/>
  <c r="U95"/>
  <c r="U96"/>
  <c r="U97"/>
  <c r="U98"/>
  <c r="U99"/>
  <c r="U100"/>
  <c r="U101"/>
  <c r="U103"/>
  <c r="U104"/>
  <c r="U93"/>
  <c r="U87"/>
  <c r="U86"/>
  <c r="U84"/>
  <c r="U83"/>
  <c r="U67"/>
  <c r="U68"/>
  <c r="U69"/>
  <c r="U70"/>
  <c r="U71"/>
  <c r="U72"/>
  <c r="U73"/>
  <c r="U74"/>
  <c r="U75"/>
  <c r="U76"/>
  <c r="U77"/>
  <c r="U78"/>
  <c r="U79"/>
  <c r="U80"/>
  <c r="U66"/>
  <c r="U49"/>
  <c r="U50"/>
  <c r="U51"/>
  <c r="U52"/>
  <c r="U53"/>
  <c r="U54"/>
  <c r="U55"/>
  <c r="U56"/>
  <c r="U57"/>
  <c r="U58"/>
  <c r="U59"/>
  <c r="U60"/>
  <c r="U61"/>
  <c r="U62"/>
  <c r="U48"/>
  <c r="U46"/>
  <c r="U38"/>
  <c r="U39"/>
  <c r="U40"/>
  <c r="U41"/>
  <c r="U42"/>
  <c r="U43"/>
  <c r="U36"/>
  <c r="U18"/>
  <c r="U19"/>
  <c r="U20"/>
  <c r="U21"/>
  <c r="U22"/>
  <c r="U23"/>
  <c r="U24"/>
  <c r="U25"/>
  <c r="U26"/>
  <c r="U27"/>
  <c r="U28"/>
  <c r="U29"/>
  <c r="U30"/>
  <c r="U31"/>
  <c r="U32"/>
  <c r="U33"/>
  <c r="U17"/>
  <c r="U13"/>
  <c r="U14" s="1"/>
  <c r="Q63"/>
  <c r="Q44"/>
  <c r="Q34"/>
  <c r="Q14"/>
  <c r="Q11"/>
  <c r="O301"/>
  <c r="Y292"/>
  <c r="Q292"/>
  <c r="K292"/>
  <c r="M292"/>
  <c r="O292"/>
  <c r="K34"/>
  <c r="U217" l="1"/>
  <c r="U130"/>
  <c r="U167"/>
  <c r="U105"/>
  <c r="U118"/>
  <c r="U63"/>
  <c r="U181"/>
  <c r="U206"/>
  <c r="W219"/>
  <c r="S219"/>
  <c r="U85"/>
  <c r="U123"/>
  <c r="U137"/>
  <c r="U158"/>
  <c r="U186"/>
  <c r="U197"/>
  <c r="U213"/>
  <c r="U231"/>
  <c r="W88"/>
  <c r="W89" s="1"/>
  <c r="S88"/>
  <c r="S89" s="1"/>
  <c r="S139"/>
  <c r="W332"/>
  <c r="U173"/>
  <c r="S200"/>
  <c r="U193"/>
  <c r="W139"/>
  <c r="W200"/>
  <c r="S332"/>
  <c r="U34"/>
  <c r="U81"/>
  <c r="O381"/>
  <c r="Q361"/>
  <c r="Y361"/>
  <c r="O361"/>
  <c r="K353"/>
  <c r="K325"/>
  <c r="M325"/>
  <c r="K301"/>
  <c r="K307"/>
  <c r="M319"/>
  <c r="K319"/>
  <c r="M286"/>
  <c r="K286"/>
  <c r="K254"/>
  <c r="K266" s="1"/>
  <c r="K231"/>
  <c r="Q213"/>
  <c r="Y213"/>
  <c r="O213"/>
  <c r="Q206"/>
  <c r="Y206"/>
  <c r="O206"/>
  <c r="K81"/>
  <c r="M63"/>
  <c r="K63"/>
  <c r="M44"/>
  <c r="K44"/>
  <c r="Y381"/>
  <c r="Q381"/>
  <c r="U380"/>
  <c r="U378"/>
  <c r="U377"/>
  <c r="U376"/>
  <c r="U375"/>
  <c r="U374"/>
  <c r="U373"/>
  <c r="U367"/>
  <c r="Y365"/>
  <c r="Q365"/>
  <c r="O365"/>
  <c r="U364"/>
  <c r="U363"/>
  <c r="U365" s="1"/>
  <c r="U359"/>
  <c r="U358"/>
  <c r="U356"/>
  <c r="Y353"/>
  <c r="Q353"/>
  <c r="O353"/>
  <c r="U352"/>
  <c r="U351"/>
  <c r="U350"/>
  <c r="U349"/>
  <c r="Y347"/>
  <c r="Q347"/>
  <c r="O347"/>
  <c r="U346"/>
  <c r="U345"/>
  <c r="Y343"/>
  <c r="Q343"/>
  <c r="O343"/>
  <c r="U342"/>
  <c r="U341"/>
  <c r="U340"/>
  <c r="U339"/>
  <c r="U338"/>
  <c r="U337"/>
  <c r="U336"/>
  <c r="Y330"/>
  <c r="Q330"/>
  <c r="O330"/>
  <c r="U329"/>
  <c r="U328"/>
  <c r="U326"/>
  <c r="Y325"/>
  <c r="Q325"/>
  <c r="O325"/>
  <c r="U324"/>
  <c r="U323"/>
  <c r="U322"/>
  <c r="U321"/>
  <c r="Y319"/>
  <c r="Q319"/>
  <c r="O319"/>
  <c r="U318"/>
  <c r="U317"/>
  <c r="U316"/>
  <c r="U315"/>
  <c r="U314"/>
  <c r="U313"/>
  <c r="U312"/>
  <c r="U311"/>
  <c r="U310"/>
  <c r="U309"/>
  <c r="Y307"/>
  <c r="Q307"/>
  <c r="O307"/>
  <c r="U306"/>
  <c r="U305"/>
  <c r="U304"/>
  <c r="U303"/>
  <c r="Y301"/>
  <c r="Q301"/>
  <c r="U300"/>
  <c r="U299"/>
  <c r="U298"/>
  <c r="U297"/>
  <c r="U296"/>
  <c r="U295"/>
  <c r="U290"/>
  <c r="U289"/>
  <c r="U288"/>
  <c r="Y286"/>
  <c r="Q286"/>
  <c r="O286"/>
  <c r="U285"/>
  <c r="U284"/>
  <c r="U283"/>
  <c r="U282"/>
  <c r="U281"/>
  <c r="U280"/>
  <c r="U279"/>
  <c r="U278"/>
  <c r="U277"/>
  <c r="U276"/>
  <c r="U275"/>
  <c r="U274"/>
  <c r="U273"/>
  <c r="U272"/>
  <c r="U271"/>
  <c r="U270"/>
  <c r="U268"/>
  <c r="U265"/>
  <c r="U264"/>
  <c r="U263"/>
  <c r="U262"/>
  <c r="U261"/>
  <c r="U260"/>
  <c r="U259"/>
  <c r="U258"/>
  <c r="U257"/>
  <c r="U256"/>
  <c r="Y254"/>
  <c r="Y266" s="1"/>
  <c r="Q254"/>
  <c r="Q266" s="1"/>
  <c r="O254"/>
  <c r="O266" s="1"/>
  <c r="U253"/>
  <c r="U252"/>
  <c r="U251"/>
  <c r="U250"/>
  <c r="U249"/>
  <c r="U248"/>
  <c r="U247"/>
  <c r="U246"/>
  <c r="U244"/>
  <c r="U243"/>
  <c r="U242"/>
  <c r="U241"/>
  <c r="U240"/>
  <c r="U239"/>
  <c r="U238"/>
  <c r="Y231"/>
  <c r="Q231"/>
  <c r="O231"/>
  <c r="U218"/>
  <c r="Y217"/>
  <c r="Q217"/>
  <c r="O217"/>
  <c r="Y197"/>
  <c r="Q197"/>
  <c r="O197"/>
  <c r="Y193"/>
  <c r="O193"/>
  <c r="Y186"/>
  <c r="Q186"/>
  <c r="O186"/>
  <c r="Y181"/>
  <c r="Q181"/>
  <c r="O181"/>
  <c r="Y173"/>
  <c r="Q173"/>
  <c r="O173"/>
  <c r="Y167"/>
  <c r="Q167"/>
  <c r="O167"/>
  <c r="Y158"/>
  <c r="Q158"/>
  <c r="O158"/>
  <c r="Y137"/>
  <c r="Q137"/>
  <c r="O137"/>
  <c r="Q130"/>
  <c r="O130"/>
  <c r="Y123"/>
  <c r="Q123"/>
  <c r="O123"/>
  <c r="Y118"/>
  <c r="Q118"/>
  <c r="O118"/>
  <c r="Y105"/>
  <c r="Q105"/>
  <c r="O105"/>
  <c r="Y85"/>
  <c r="O85"/>
  <c r="Y81"/>
  <c r="O81"/>
  <c r="Y63"/>
  <c r="O63"/>
  <c r="Y44"/>
  <c r="O44"/>
  <c r="U37"/>
  <c r="U44" s="1"/>
  <c r="Y34"/>
  <c r="O34"/>
  <c r="Y14"/>
  <c r="O14"/>
  <c r="Y11"/>
  <c r="O11"/>
  <c r="U10"/>
  <c r="U9"/>
  <c r="U8"/>
  <c r="U7"/>
  <c r="U6"/>
  <c r="S221" l="1"/>
  <c r="S235" s="1"/>
  <c r="W221"/>
  <c r="W235" s="1"/>
  <c r="U139"/>
  <c r="U219"/>
  <c r="U347"/>
  <c r="U200"/>
  <c r="U286"/>
  <c r="U361"/>
  <c r="U330"/>
  <c r="U254"/>
  <c r="U266" s="1"/>
  <c r="U301"/>
  <c r="U307"/>
  <c r="U292"/>
  <c r="U343"/>
  <c r="U11"/>
  <c r="U88" s="1"/>
  <c r="U319"/>
  <c r="U325"/>
  <c r="U353"/>
  <c r="U381"/>
  <c r="Y88"/>
  <c r="Y89" s="1"/>
  <c r="Q332"/>
  <c r="S354"/>
  <c r="Y354"/>
  <c r="O88"/>
  <c r="O89" s="1"/>
  <c r="Q88"/>
  <c r="Q89" s="1"/>
  <c r="O332"/>
  <c r="Y332"/>
  <c r="Q354"/>
  <c r="W354"/>
  <c r="O139"/>
  <c r="Q139"/>
  <c r="Y200"/>
  <c r="Q219"/>
  <c r="Y139"/>
  <c r="O200"/>
  <c r="Q200"/>
  <c r="Y219"/>
  <c r="O219"/>
  <c r="O354"/>
  <c r="K381"/>
  <c r="M381"/>
  <c r="K365"/>
  <c r="M365"/>
  <c r="K361"/>
  <c r="M361"/>
  <c r="M353"/>
  <c r="K347"/>
  <c r="M347"/>
  <c r="K343"/>
  <c r="M343"/>
  <c r="K330"/>
  <c r="K332" s="1"/>
  <c r="M330"/>
  <c r="M307"/>
  <c r="M301"/>
  <c r="M254"/>
  <c r="M266" s="1"/>
  <c r="M231"/>
  <c r="K217"/>
  <c r="M217"/>
  <c r="K213"/>
  <c r="M213"/>
  <c r="K206"/>
  <c r="M206"/>
  <c r="K197"/>
  <c r="M197"/>
  <c r="K193"/>
  <c r="M193"/>
  <c r="K186"/>
  <c r="M186"/>
  <c r="K181"/>
  <c r="M181"/>
  <c r="K173"/>
  <c r="M173"/>
  <c r="K167"/>
  <c r="M167"/>
  <c r="K158"/>
  <c r="M158"/>
  <c r="K137"/>
  <c r="M137"/>
  <c r="K130"/>
  <c r="M130"/>
  <c r="K123"/>
  <c r="M123"/>
  <c r="K118"/>
  <c r="M118"/>
  <c r="K105"/>
  <c r="M105"/>
  <c r="K85"/>
  <c r="M85"/>
  <c r="M81"/>
  <c r="M34"/>
  <c r="K14"/>
  <c r="M14"/>
  <c r="K11"/>
  <c r="M11"/>
  <c r="S368" l="1"/>
  <c r="S369" s="1"/>
  <c r="S383" s="1"/>
  <c r="W368"/>
  <c r="W369" s="1"/>
  <c r="W383" s="1"/>
  <c r="U221"/>
  <c r="U235" s="1"/>
  <c r="U89"/>
  <c r="K139"/>
  <c r="U332"/>
  <c r="Q221"/>
  <c r="Q235" s="1"/>
  <c r="Q368" s="1"/>
  <c r="Q369" s="1"/>
  <c r="Q383" s="1"/>
  <c r="M139"/>
  <c r="M88"/>
  <c r="M89" s="1"/>
  <c r="M332"/>
  <c r="M354"/>
  <c r="K354"/>
  <c r="U354"/>
  <c r="K88"/>
  <c r="K89" s="1"/>
  <c r="Y221"/>
  <c r="O221"/>
  <c r="O235" s="1"/>
  <c r="M200"/>
  <c r="M219"/>
  <c r="K200"/>
  <c r="K219"/>
  <c r="U368" l="1"/>
  <c r="U369" s="1"/>
  <c r="U383" s="1"/>
  <c r="Y235"/>
  <c r="Y368" s="1"/>
  <c r="Y369" s="1"/>
  <c r="Y383" s="1"/>
  <c r="K221"/>
  <c r="K235" s="1"/>
  <c r="M221"/>
  <c r="M235" s="1"/>
  <c r="K368" l="1"/>
  <c r="K369" s="1"/>
  <c r="K383" s="1"/>
  <c r="M368"/>
  <c r="M369" s="1"/>
  <c r="M383" s="1"/>
  <c r="O368"/>
  <c r="O369" l="1"/>
  <c r="O383" l="1"/>
</calcChain>
</file>

<file path=xl/sharedStrings.xml><?xml version="1.0" encoding="utf-8"?>
<sst xmlns="http://schemas.openxmlformats.org/spreadsheetml/2006/main" count="519" uniqueCount="456">
  <si>
    <t>Jan - Dec 14</t>
  </si>
  <si>
    <t>Jan - Dec 13</t>
  </si>
  <si>
    <t>Income</t>
  </si>
  <si>
    <t>41000 · PROPERTY TAXES</t>
  </si>
  <si>
    <t>41110 · PROPERTY TAX -TOWN SHARE</t>
  </si>
  <si>
    <t>4111101 · ESCROW OVERPAYMENTS</t>
  </si>
  <si>
    <t>4111102 · OVERPAYMENTS REFUNDED</t>
  </si>
  <si>
    <t>41112 · DELINQUENT PP TAXES</t>
  </si>
  <si>
    <t>41150 · FOREST CROP/MFL TAXES</t>
  </si>
  <si>
    <t>Total 41000 · PROPERTY TAXES</t>
  </si>
  <si>
    <t>41200 · OTHER TAXES</t>
  </si>
  <si>
    <t>41210 · ROOM TAX</t>
  </si>
  <si>
    <t>Total 41200 · OTHER TAXES</t>
  </si>
  <si>
    <t>43000 · INTERGOVERNMENT REVENUE</t>
  </si>
  <si>
    <t>43410 · STATE SHARED REVENUE</t>
  </si>
  <si>
    <t>43420 · FIRE INSURANCE TAX</t>
  </si>
  <si>
    <t>43430 · EXEMPT COMPUTER AID</t>
  </si>
  <si>
    <t>43531 · GENERAL TRANSPORTATION AID (GTA</t>
  </si>
  <si>
    <t>43532 · HIGHWAY CONTRACTS/LRIP AID</t>
  </si>
  <si>
    <t>43545 · RECYCLING GRANTS</t>
  </si>
  <si>
    <t>43610 · MUNICIPAL SERVICES AID</t>
  </si>
  <si>
    <t>43620 · IN LIEU OF TAX-ST LAND</t>
  </si>
  <si>
    <t>43650 · FOREST CROP/MFL AID</t>
  </si>
  <si>
    <t>43660 · DNR STEWARDSHIP AID</t>
  </si>
  <si>
    <t>43670 · DNR BIKE TRAIL GRANT</t>
  </si>
  <si>
    <t>43690 · OTHER STATE AIDS/LOTTERY CREDIT</t>
  </si>
  <si>
    <t>43780 · LIBRARY GRANTS</t>
  </si>
  <si>
    <t>43790 · COUNTY GRANT</t>
  </si>
  <si>
    <t>43000 · INTERGOVERNMENT REVENUE - Other</t>
  </si>
  <si>
    <t>Total 43000 · INTERGOVERNMENT REVENUE</t>
  </si>
  <si>
    <t>44000 · LICENSES &amp; PERMITS</t>
  </si>
  <si>
    <t>44100 · BUSINESS LICENSES/SIGN PERMITS</t>
  </si>
  <si>
    <t>44110 · LIQUOR LICENSES</t>
  </si>
  <si>
    <t>44120 · CIGARETTE, OPERATOR LIC</t>
  </si>
  <si>
    <t>44200 · DOG LICENSE FEES</t>
  </si>
  <si>
    <t>44210 · DOG LICENSE FEES-COUNTY</t>
  </si>
  <si>
    <t>44910 · CEMETERY PLOTS</t>
  </si>
  <si>
    <t>Total 44000 · LICENSES &amp; PERMITS</t>
  </si>
  <si>
    <t>45000 · FINES &amp; PENALTIES</t>
  </si>
  <si>
    <t>46000 · PUBLIC CHRGS FOR SERVICE</t>
  </si>
  <si>
    <t>46101 · COPIES/ADMN SERVICE FEES</t>
  </si>
  <si>
    <t>46230 · AMBULANCE FEES</t>
  </si>
  <si>
    <t>46310 · SNOWPLOWING FEES</t>
  </si>
  <si>
    <t>46431 · GARBAGE BAG SALES</t>
  </si>
  <si>
    <t>46435 · RECYCLING SALES</t>
  </si>
  <si>
    <t>46710 · LIBRARY</t>
  </si>
  <si>
    <t>46743 · COMMUNITY CENTER FEES</t>
  </si>
  <si>
    <t>46750 · PARK &amp; RECREATION FEES</t>
  </si>
  <si>
    <t>46755 · BASEBALL FEES</t>
  </si>
  <si>
    <t>Total 46000 · PUBLIC CHRGS FOR SERVICE</t>
  </si>
  <si>
    <t>48000 · MISCELLANEOUS REVENUES</t>
  </si>
  <si>
    <t>48110 · INTEREST-GENERAL</t>
  </si>
  <si>
    <t>48111 · INTEREST-OTHER FUNDS</t>
  </si>
  <si>
    <t>48500 · CONTRIBUTIONS</t>
  </si>
  <si>
    <t>48900 · MISCELLANEOUS INCOME</t>
  </si>
  <si>
    <t>48901 · REIMBURSEMENTS</t>
  </si>
  <si>
    <t>48902 · REFUNDS</t>
  </si>
  <si>
    <t>48910 · INSURANCE REIMBURSEMENTS</t>
  </si>
  <si>
    <t>48912 · AIRPORT FUND</t>
  </si>
  <si>
    <t>48913 · FIREWORKS FUND</t>
  </si>
  <si>
    <t>48918 · BASEBALL DONATIONS</t>
  </si>
  <si>
    <t>48919 · BIKE TRAIL DONATIONS/MAPS</t>
  </si>
  <si>
    <t>48920 · SNOWMOBILE CLB DEBT SERVICE</t>
  </si>
  <si>
    <t>48925 · SNOWMOBILE CLB EXP REIMB</t>
  </si>
  <si>
    <t>Total 48000 · MISCELLANEOUS REVENUES</t>
  </si>
  <si>
    <t>49000 · OTHER FINANCING SOURCES</t>
  </si>
  <si>
    <t>49200 · BUILDING PROJECT-LONG TERM DEBT</t>
  </si>
  <si>
    <t>49100 · PROCEEDS FROM LONG TERM DEBT</t>
  </si>
  <si>
    <t>Total 49000 · OTHER FINANCING SOURCES</t>
  </si>
  <si>
    <t>Total Income</t>
  </si>
  <si>
    <t>Gross Profit</t>
  </si>
  <si>
    <t>Expense</t>
  </si>
  <si>
    <t>51000 · GENERAL GOVERNMENT</t>
  </si>
  <si>
    <t>51100 · SALARY-TOWN CHAIRMAN</t>
  </si>
  <si>
    <t>51101 · SALARIES-SUPERVISORS</t>
  </si>
  <si>
    <t>51300 · LEGAL FEES</t>
  </si>
  <si>
    <t>51400 · ADMINISTRATION EXPENSES</t>
  </si>
  <si>
    <t>51420 · SALARY-CLERK/TREASURER</t>
  </si>
  <si>
    <t>51422 · CLERK-RETIREMENT</t>
  </si>
  <si>
    <t>51430 · SALARY-DEPUTY CLERK/TREASURER</t>
  </si>
  <si>
    <t>51520 · ACCOUNTING/AUDITOR FEES</t>
  </si>
  <si>
    <t>51760 · ASSESSMENT OF PROPERTY</t>
  </si>
  <si>
    <t>51440 · ELECTION EXPENSE</t>
  </si>
  <si>
    <t>51406 · OFFICE - ELECTION</t>
  </si>
  <si>
    <t>51440 · ELECTION EXPENSE - Other</t>
  </si>
  <si>
    <t>Total 51440 · ELECTION EXPENSE</t>
  </si>
  <si>
    <t>51500 · FINANCE EXPENSES</t>
  </si>
  <si>
    <t>51600 · SOCIAL SECURITY EXPENSE</t>
  </si>
  <si>
    <t>51610 · HEALTH INSURANCE</t>
  </si>
  <si>
    <t>51614 · HEALTH INS - CLERK</t>
  </si>
  <si>
    <t>51620 · MILEAGE EXPENSE</t>
  </si>
  <si>
    <t>51700 · OFFICE EXPENSES</t>
  </si>
  <si>
    <t>51701 · WEBSITE &amp; COMMUNICATIONS</t>
  </si>
  <si>
    <t>51702 · POSTAGE</t>
  </si>
  <si>
    <t>51704 · OFFICE - CLERK</t>
  </si>
  <si>
    <t>51705 · OFFICE EQUIPMENT</t>
  </si>
  <si>
    <t>51700 · OFFICE EXPENSES - Other</t>
  </si>
  <si>
    <t>Total 51700 · OFFICE EXPENSES</t>
  </si>
  <si>
    <t>51720 · DUES &amp; FEES</t>
  </si>
  <si>
    <t>51720 · DUES &amp; FEES - Other</t>
  </si>
  <si>
    <t>Total 51720 · DUES &amp; FEES</t>
  </si>
  <si>
    <t>51728 · WORKSHOPS &amp; CONV. - BOARD</t>
  </si>
  <si>
    <t>51729 · WORKSHOPS &amp; CONV. - CLERK</t>
  </si>
  <si>
    <t>51740 · PRINTING &amp; PUBLISHING</t>
  </si>
  <si>
    <t>51744 · PRINTING-CLERK</t>
  </si>
  <si>
    <t>51740 · PRINTING &amp; PUBLISHING - Other</t>
  </si>
  <si>
    <t>Total 51740 · PRINTING &amp; PUBLISHING</t>
  </si>
  <si>
    <t>51930 · PROPERTY &amp; LIAB. INSURANCE</t>
  </si>
  <si>
    <t>51938 · OTHER INSURANCE</t>
  </si>
  <si>
    <t>51640 · UNEMPLOYMENT CONTRIBUTION</t>
  </si>
  <si>
    <t>51920 · WORKERS COMPENSATION INSURANCE</t>
  </si>
  <si>
    <t>51938 · OTHER INSURANCE - Other</t>
  </si>
  <si>
    <t>Total 51938 · OTHER INSURANCE</t>
  </si>
  <si>
    <t>Total 51000 · GENERAL GOVERNMENT</t>
  </si>
  <si>
    <t>52000 · PUBLIC SAFETY</t>
  </si>
  <si>
    <t>FIRE DEPARTMENT</t>
  </si>
  <si>
    <t>522000 · FIRE/RESCUE EXPENSES</t>
  </si>
  <si>
    <t>522100 · FIRE MEMBERS</t>
  </si>
  <si>
    <t>522110 · PERSONNEL &amp; WAGES</t>
  </si>
  <si>
    <t>522120 · SOCIAL SECURITY EXPENSE</t>
  </si>
  <si>
    <t>522125 · FIRE DEPT UNEMPLOYMENT EXPENSE</t>
  </si>
  <si>
    <t>522126 · FIRE DEPT WRS RETIREMENT EXPENS</t>
  </si>
  <si>
    <t>522130 · LOSA FUND</t>
  </si>
  <si>
    <t>522140 · HEALTH/VACCINES/FITNESS</t>
  </si>
  <si>
    <t>522150 · RESCUE TRAINING</t>
  </si>
  <si>
    <t>522160 · FIRE TRAINING</t>
  </si>
  <si>
    <t>522170 · UNIFORMS/GEAR</t>
  </si>
  <si>
    <t>522175 · REHAB</t>
  </si>
  <si>
    <t>522180 · MEMBER DUES &amp; FEES</t>
  </si>
  <si>
    <t>522100 · FIRE MEMBERS - Other</t>
  </si>
  <si>
    <t>Total 522100 · FIRE MEMBERS</t>
  </si>
  <si>
    <t>522200 · INSPECTION SERVICE</t>
  </si>
  <si>
    <t>522300 · BUILDING &amp; GROUNDS</t>
  </si>
  <si>
    <t>522310 · IMPROVEMENTS</t>
  </si>
  <si>
    <t>522320 · REPAIRS &amp; MAINTENANCE/SUPPLIES</t>
  </si>
  <si>
    <t>522330 · UTILITIES-HEAT/GAS</t>
  </si>
  <si>
    <t>522340 · UTILITIES-ELECTRIC</t>
  </si>
  <si>
    <t>522300 · BUILDING &amp; GROUNDS - Other</t>
  </si>
  <si>
    <t>Total 522300 · BUILDING &amp; GROUNDS</t>
  </si>
  <si>
    <t>522400 · VEHICLES</t>
  </si>
  <si>
    <t>522410 · TRUCK PURCHASES</t>
  </si>
  <si>
    <t>522420 · VEHICLE LEASE</t>
  </si>
  <si>
    <t>522440 · GASOLINE, OIL &amp; REPAIRS</t>
  </si>
  <si>
    <t>522400 · VEHICLES - Other</t>
  </si>
  <si>
    <t>Total 522400 · VEHICLES</t>
  </si>
  <si>
    <t>522500 · EQUIPMENT</t>
  </si>
  <si>
    <t>522510 · COMMUNICATIONS REPAIRS &amp; MAINT</t>
  </si>
  <si>
    <t>522520 · COMMUNICATIONS PURCHASES</t>
  </si>
  <si>
    <t>522530 · TELEPHONE</t>
  </si>
  <si>
    <t>522540 · EQUIPMENT REPAIRS &amp; MAINTENANCE</t>
  </si>
  <si>
    <t>522550 · TOOLS &amp; EQUIP PURCHASE</t>
  </si>
  <si>
    <t>Total 522500 · EQUIPMENT</t>
  </si>
  <si>
    <t>522600 · SUPPLIES</t>
  </si>
  <si>
    <t>522610 · FIRE SUPPLIES</t>
  </si>
  <si>
    <t>522620 · RESCUE SUPPLIES</t>
  </si>
  <si>
    <t>522600 · SUPPLIES - Other</t>
  </si>
  <si>
    <t>Total 522600 · SUPPLIES</t>
  </si>
  <si>
    <t>522700 · OFFICE EXPENSE</t>
  </si>
  <si>
    <t>522710 · POSTAGE</t>
  </si>
  <si>
    <t>522720 · OFFICE SUPPLIES</t>
  </si>
  <si>
    <t>522730 · OFFICE EQUIPMENT</t>
  </si>
  <si>
    <t>522740 · OFFICE COMPUTERS</t>
  </si>
  <si>
    <t>Total 522700 · OFFICE EXPENSE</t>
  </si>
  <si>
    <t>522900 · COMMUNITY OUTREACH</t>
  </si>
  <si>
    <t>522910 · FIRE COMMUNITY EDUCATION</t>
  </si>
  <si>
    <t>Total 522900 · COMMUNITY OUTREACH</t>
  </si>
  <si>
    <t>522000 · FIRE/RESCUE EXPENSES - Other</t>
  </si>
  <si>
    <t>Total 522000 · FIRE/RESCUE EXPENSES</t>
  </si>
  <si>
    <t>523000 · EMS EXPENSES</t>
  </si>
  <si>
    <t>523100 · EMS MEMBERS</t>
  </si>
  <si>
    <t>523140 · EMS HEALTH, VACCINES, FITNESS</t>
  </si>
  <si>
    <t>523170 · EMS UNIFORMS/GEAR</t>
  </si>
  <si>
    <t>Total 523100 · EMS MEMBERS</t>
  </si>
  <si>
    <t>523200 · EMS AMBULANCE BILLING</t>
  </si>
  <si>
    <t>523400 · EMS VEHICLES</t>
  </si>
  <si>
    <t>523430 · EMS MAJOR REPAIRS</t>
  </si>
  <si>
    <t>523440 · EMS GASOLINE, OIL &amp; REPAIRS</t>
  </si>
  <si>
    <t>523400 · EMS VEHICLES - Other</t>
  </si>
  <si>
    <t>Total 523400 · EMS VEHICLES</t>
  </si>
  <si>
    <t>523600 · EMS SUPPLIES</t>
  </si>
  <si>
    <t>523610 · EMS DISPOSABLE SUPPLIES</t>
  </si>
  <si>
    <t>523620 · EMS OXGEN &amp; MEDICINE</t>
  </si>
  <si>
    <t>Total 523600 · EMS SUPPLIES</t>
  </si>
  <si>
    <t>523000 · EMS EXPENSES - Other</t>
  </si>
  <si>
    <t>Total 523000 · EMS EXPENSES</t>
  </si>
  <si>
    <t>Total FIRE DEPARTMENT</t>
  </si>
  <si>
    <t>POLICE DEPARTMENT</t>
  </si>
  <si>
    <t>52100 · POLICE WAGES</t>
  </si>
  <si>
    <t>52101 · POLICE EXPENSES</t>
  </si>
  <si>
    <t>52102 · POLICE-SOCIAL SECURITY EXPENSE</t>
  </si>
  <si>
    <t>52103 · POLICE-HEALTH INSURANCE</t>
  </si>
  <si>
    <t>52104 · POLICE-RETIREMENT</t>
  </si>
  <si>
    <t>52107 · POLICE-UNEMPLOYMENT</t>
  </si>
  <si>
    <t>Total POLICE DEPARTMENT</t>
  </si>
  <si>
    <t>52000 · PUBLIC SAFETY - Other</t>
  </si>
  <si>
    <t>Total 52000 · PUBLIC SAFETY</t>
  </si>
  <si>
    <t>53000 · TRANSPORTATION</t>
  </si>
  <si>
    <t>53300 · ROADS - WAGES</t>
  </si>
  <si>
    <t>53300.1 · ROADS-WAGES-OVERTIME</t>
  </si>
  <si>
    <t>53301 · ROADS - SOCIAL SECURITY</t>
  </si>
  <si>
    <t>53302 · ROADS - HEALTH INSURANCE</t>
  </si>
  <si>
    <t>53303 · ROADS - RETIREMENT</t>
  </si>
  <si>
    <t>53305 · UNEMPLOYMENT CONTRIBUTION</t>
  </si>
  <si>
    <t>53306 · ROADS PRINTING &amp; PUBLISHING</t>
  </si>
  <si>
    <t>53307 · ROADS &amp; GRAVEL</t>
  </si>
  <si>
    <t>53307.3 · COLD PATCH</t>
  </si>
  <si>
    <t>53307.4 · SAND/SALT</t>
  </si>
  <si>
    <t>53307.5 · ROADS CONTRACTS</t>
  </si>
  <si>
    <t>53307.6 · SIGNAGE</t>
  </si>
  <si>
    <t>53307.7 · SHOULDER REPAIRS</t>
  </si>
  <si>
    <t>53307 · ROADS &amp; GRAVEL - Other</t>
  </si>
  <si>
    <t>Total 53307 · ROADS &amp; GRAVEL</t>
  </si>
  <si>
    <t>53308 · SHOP EXPENSES</t>
  </si>
  <si>
    <t>53309 · GAS AND OIL</t>
  </si>
  <si>
    <t>53310 · NEW MACHINERY, MAJOR REPAIRS</t>
  </si>
  <si>
    <t>53312 · MOWER REPAIRS</t>
  </si>
  <si>
    <t>53419 · FIRE #'S</t>
  </si>
  <si>
    <t>53420 · STREET LIGHTING</t>
  </si>
  <si>
    <t>Total 53000 · TRANSPORTATION</t>
  </si>
  <si>
    <t>53510 · AIRPORT</t>
  </si>
  <si>
    <t>53600 · SANITATION</t>
  </si>
  <si>
    <t>53619 · TRANSFER SITE-EQUIPMENT</t>
  </si>
  <si>
    <t>53620 · LANDFILL VENTURE GROUP</t>
  </si>
  <si>
    <t>53622 · LANDFILL-WAGES</t>
  </si>
  <si>
    <t>53623 · SOCIAL SECURITY-TRANSFER SITE</t>
  </si>
  <si>
    <t>53625 · LANDFILL-RETIREMENT</t>
  </si>
  <si>
    <t>53627 · LANDFILL-UNEMPLOYMENT</t>
  </si>
  <si>
    <t>53628 · LANDFILL-MATERIALS &amp; SUPPLIES</t>
  </si>
  <si>
    <t>53630 · RECYCLING-WAGES</t>
  </si>
  <si>
    <t>53631 · RECYCLING-SOCIAL SECURITY</t>
  </si>
  <si>
    <t>53632 · RECYCLING-HEALTH INSURANCE</t>
  </si>
  <si>
    <t>53633 · RECYCLING-RETIREMENT</t>
  </si>
  <si>
    <t>53635 · RECYCLE-UNEMPLOYMENT</t>
  </si>
  <si>
    <t>53636 · RECYCLING-SUPPLIES &amp; EXPENSE</t>
  </si>
  <si>
    <t>53638 · TRANSFER-SUPPLIES &amp; EXP</t>
  </si>
  <si>
    <t>Total 53600 · SANITATION</t>
  </si>
  <si>
    <t>54000 · HEALTH &amp; HUMAN SERVICES</t>
  </si>
  <si>
    <t>54110 · ANIMAL CONTROL</t>
  </si>
  <si>
    <t>54910 · CEMETERY</t>
  </si>
  <si>
    <t>Total 54000 · HEALTH &amp; HUMAN SERVICES</t>
  </si>
  <si>
    <t>55000 · CULTURE &amp; RECREATION</t>
  </si>
  <si>
    <t>55109 · LIBRARY EXPENSES</t>
  </si>
  <si>
    <t>55110 · LIBRARY-WAGES</t>
  </si>
  <si>
    <t>55111 · LIBRARY-SOCIAL SECURITY</t>
  </si>
  <si>
    <t>55113 · LIBRARY-UNEMPLOYMENT</t>
  </si>
  <si>
    <t>55114 · LIBRARY-MAT &amp; SUPPLIES</t>
  </si>
  <si>
    <t>55115 · LIBRARY-RETIREMENT</t>
  </si>
  <si>
    <t>55109 · LIBRARY EXPENSES - Other</t>
  </si>
  <si>
    <t>Total 55109 · LIBRARY EXPENSES</t>
  </si>
  <si>
    <t>55189 · COMMUNITY CENTER</t>
  </si>
  <si>
    <t>55191 · COMM CENTER-SOCIAL SECURITY</t>
  </si>
  <si>
    <t>55194 · COMMUNITY CENTER EXPENSES</t>
  </si>
  <si>
    <t>55189 · COMMUNITY CENTER - Other</t>
  </si>
  <si>
    <t>Total 55189 · COMMUNITY CENTER</t>
  </si>
  <si>
    <t>55200 · PARK &amp; RECREATION</t>
  </si>
  <si>
    <t>55199 · PARK BOARD &amp; RECREATION</t>
  </si>
  <si>
    <t>55204 · PARK-SUPPLIES &amp; MATERIALS</t>
  </si>
  <si>
    <t>55303 · RECREATION-WAGES</t>
  </si>
  <si>
    <t>55304 · RECREATION-SOCIAL SECURITY</t>
  </si>
  <si>
    <t>55305 · RECREATION UNEMPLOYMENT</t>
  </si>
  <si>
    <t>55307 · RECREATION-EXPENSES</t>
  </si>
  <si>
    <t>55308 · BASEBALL COSTS</t>
  </si>
  <si>
    <t>55309 · WINTER PARK</t>
  </si>
  <si>
    <t>Total 55200 · PARK &amp; RECREATION</t>
  </si>
  <si>
    <t>55310 · CELEBRATIONS</t>
  </si>
  <si>
    <t>55311 · CHRISTMAS DECORATIONS</t>
  </si>
  <si>
    <t>55312 · FIREWORKS DISPLAY</t>
  </si>
  <si>
    <t>55313 · OTHER CELEBRATIONS</t>
  </si>
  <si>
    <t>Total 55310 · CELEBRATIONS</t>
  </si>
  <si>
    <t>55314 · OTHER CONTRIBUTIONS</t>
  </si>
  <si>
    <t>59911 · SNOWMOBILE CLUB EXPENSES</t>
  </si>
  <si>
    <t>59911.1 · GROOMER PAYMENT</t>
  </si>
  <si>
    <t>59911 · SNOWMOBILE CLUB EXPENSES - Other</t>
  </si>
  <si>
    <t>Total 59911 · SNOWMOBILE CLUB EXPENSES</t>
  </si>
  <si>
    <t>Total 55000 · CULTURE &amp; RECREATION</t>
  </si>
  <si>
    <t>56000 · CONSERVATION &amp; DEVELOPMENT</t>
  </si>
  <si>
    <t>BIKE TRAIL</t>
  </si>
  <si>
    <t>56704 · BIKE TRAIL EXPENSE</t>
  </si>
  <si>
    <t>56704.1 · BIKE TRAIL GRANT-ENG&amp;CONSULTING</t>
  </si>
  <si>
    <t>56704.3 · BIKE TRAIL WAGES</t>
  </si>
  <si>
    <t>56704.4 · BIKE TRAIL SOCIAL SECURITY</t>
  </si>
  <si>
    <t>56704.6 · BIKE TRAIL RETIREMENT EXPENSE</t>
  </si>
  <si>
    <t>56704.5 · BIKE TRAIL UNEMPLOYMENT EXPENSE</t>
  </si>
  <si>
    <t>56704 · BIKE TRAIL EXPENSE - Other</t>
  </si>
  <si>
    <t>Total 56704 · BIKE TRAIL EXPENSE</t>
  </si>
  <si>
    <t>OTHER CONSERV &amp; DEVELOPMNT</t>
  </si>
  <si>
    <t>56705 · AIS LAKE FUND</t>
  </si>
  <si>
    <t>56899 · ZONING EXPENSES</t>
  </si>
  <si>
    <t>Total OTHER CONSERV &amp; DEVELOPMNT</t>
  </si>
  <si>
    <t>ROOM TAX EXPENSES</t>
  </si>
  <si>
    <t>56700 · ECONOMIC DEV - ADVERTISING</t>
  </si>
  <si>
    <t>56702 · ROOM TAX PAID TO CHAMBER</t>
  </si>
  <si>
    <t>56703 · ECONOMIC DEVEL-ROOM TAX</t>
  </si>
  <si>
    <t>Total ROOM TAX EXPENSES</t>
  </si>
  <si>
    <t>Total 56000 · CONSERVATION &amp; DEVELOPMENT</t>
  </si>
  <si>
    <t>57000 · CAPITAL OUTLAY</t>
  </si>
  <si>
    <t>57212 · BIKE TRAIL CAPITAL OUTLAY</t>
  </si>
  <si>
    <t>57290 · 911 READDRESSING PROJECT</t>
  </si>
  <si>
    <t>57640 · BLDG PROJECT CAPITAL OUTLAY</t>
  </si>
  <si>
    <t>57650 · GROOMER</t>
  </si>
  <si>
    <t>Total 57000 · CAPITAL OUTLAY</t>
  </si>
  <si>
    <t>58000 · DEBT SERVICE</t>
  </si>
  <si>
    <t>58099 · PRINCIPAL</t>
  </si>
  <si>
    <t>58210 · INTEREST</t>
  </si>
  <si>
    <t>Total 58000 · DEBT SERVICE</t>
  </si>
  <si>
    <t>59000 · OTHER EXPENDITURES</t>
  </si>
  <si>
    <t>59902 · BANK SERVICE CHARGES</t>
  </si>
  <si>
    <t>Total Expense</t>
  </si>
  <si>
    <t>Net Ordinary Income</t>
  </si>
  <si>
    <t>Other Income/Expense</t>
  </si>
  <si>
    <t>Other Income</t>
  </si>
  <si>
    <t>70000 · BJ VOLUNTEER FIRE DEPT</t>
  </si>
  <si>
    <t>70900 · MISCELLANEOUS INCOME</t>
  </si>
  <si>
    <t>71200 · MEMORIAL PURCHASES</t>
  </si>
  <si>
    <t>Total 70000 · BJ VOLUNTEER FIRE DEPT</t>
  </si>
  <si>
    <t>Net Income</t>
  </si>
  <si>
    <t>Actual</t>
  </si>
  <si>
    <t>Estimated</t>
  </si>
  <si>
    <t>Estimated &amp;</t>
  </si>
  <si>
    <t>FINAL</t>
  </si>
  <si>
    <t>PROPOSED</t>
  </si>
  <si>
    <t>Jan - Aug 16</t>
  </si>
  <si>
    <t>Sept - Dec 2016</t>
  </si>
  <si>
    <t>Actual 2016</t>
  </si>
  <si>
    <t>2016 Budget</t>
  </si>
  <si>
    <t>2017 Budget</t>
  </si>
  <si>
    <t>43529 · OTHER PUBLIC SAFFETY</t>
  </si>
  <si>
    <t>44201 DOG LICENSE FEES-LOCAL</t>
  </si>
  <si>
    <t>44000 · LICENSES &amp; PERMITS - OTHER</t>
  </si>
  <si>
    <t>46100 · GENERAL GOVERNMENT FEES</t>
  </si>
  <si>
    <t>46312 · HIGHWAY MAINTENANCE</t>
  </si>
  <si>
    <t>46744 · COMM. CTR SECURITY DEPOSIT</t>
  </si>
  <si>
    <t>46745 · COMM. CTR KEY DEPOSIT</t>
  </si>
  <si>
    <t>46756 · CONCESSION FEES</t>
  </si>
  <si>
    <t>46000 · PUBLIC CHARGES FOR SERVICE - OTHER</t>
  </si>
  <si>
    <t>48302 · SALE OF AMBULANCE/FIRE VEHICLE</t>
  </si>
  <si>
    <t>49310 · APPLIED FUNDS - FIRE DEPT</t>
  </si>
  <si>
    <t>49340 · APPLIED FUNDS - ROADS</t>
  </si>
  <si>
    <t>51724 · DUES &amp; FEES - CLERK</t>
  </si>
  <si>
    <t>5221901 · FIRE DEPT SUTA EXPENSE &amp; 522126 WRS</t>
  </si>
  <si>
    <t>522500 · EQUIPTMENT - OTHER</t>
  </si>
  <si>
    <t>522700 · OFFICE EXPENSE - OTHER</t>
  </si>
  <si>
    <t>522900 · COMMUNITY OUTREACH - OTHER</t>
  </si>
  <si>
    <t>523150 · EMS TRAINING &amp; 523170 UNIFORMS/GEAR</t>
  </si>
  <si>
    <t>52106 · POLICE-OTHER</t>
  </si>
  <si>
    <t>53307.1 · GRAVEL</t>
  </si>
  <si>
    <t>53307.2 · MILLING</t>
  </si>
  <si>
    <t>53311 · REPAIRS &lt;$1,000.00</t>
  </si>
  <si>
    <t>53319 · NEW MACHINERY</t>
  </si>
  <si>
    <t>53402 · LAND EXPENSES</t>
  </si>
  <si>
    <t>53405 · CLAIMS EXPENSE</t>
  </si>
  <si>
    <t>53622.1 · LANDFILL-WAGES - OVERTIME</t>
  </si>
  <si>
    <t>53630.1 · RECYCLING-WAGES - OVERTIME</t>
  </si>
  <si>
    <t>54000 · HEALTH &amp; HUMAN SERVICES - Other</t>
  </si>
  <si>
    <t>55304.1 · RECREATION-UNEMPLOYMENT</t>
  </si>
  <si>
    <t>55200 · PARK &amp; RECREATION - Other</t>
  </si>
  <si>
    <t>55310 · CELEBRATIONS - Other</t>
  </si>
  <si>
    <t>56704.2 · BIKE TRAIL GRANT - CONSTRUCTION</t>
  </si>
  <si>
    <t>56701 ECO DEV-NEW BUSINESSES WKGRP/BOARD APPRVL</t>
  </si>
  <si>
    <t>57324 ROADS-EQUIPMENT/VEHICLES</t>
  </si>
  <si>
    <t>70100 · FIRE DEPT. DONATIONS (48501)</t>
  </si>
  <si>
    <t>70200 · DENNIS MAURER MEMORIAL DONATION(48505)</t>
  </si>
  <si>
    <t>70300 · FIRE DEPT.- CHICKEN BBQ(48940)</t>
  </si>
  <si>
    <t>70400 · FIRE DEPT OTHER FUNDRAISING(48945)</t>
  </si>
  <si>
    <t>71100 · FUNDRAISING EXPENSES(522800)</t>
  </si>
  <si>
    <t>71900 · MISCELLANEOUS  EXPENSES</t>
  </si>
  <si>
    <t>51721 · DUES - TOWN BOARD</t>
  </si>
  <si>
    <t>55190 · COMM. CENTER-CLEANING</t>
  </si>
  <si>
    <t>Jan - Dec 15</t>
  </si>
  <si>
    <t>43537 · OTHER ROAD AID</t>
  </si>
  <si>
    <t>43640 · SEVERANCE/WITHDRAWAL TAX</t>
  </si>
  <si>
    <t>48303 · SALE OF HIGHWAY EQUIP &amp; VEHICLE</t>
  </si>
  <si>
    <t>48990 · LIBRARY BOARD MISC REVENUE</t>
  </si>
  <si>
    <t>54920 · DOG LICENSE TAGS EXPENSE</t>
  </si>
  <si>
    <t>POP</t>
  </si>
  <si>
    <t>SALARY</t>
  </si>
  <si>
    <t>TOWN OF BOULDER JUNCTION</t>
  </si>
  <si>
    <t>TYPE</t>
  </si>
  <si>
    <t>MUNICIPALITY</t>
  </si>
  <si>
    <t>ADAMS</t>
  </si>
  <si>
    <t>C</t>
  </si>
  <si>
    <t>BUFFALO CITY</t>
  </si>
  <si>
    <t>AUGUSTS</t>
  </si>
  <si>
    <t>EAGLE RIVER</t>
  </si>
  <si>
    <t>GILLETT</t>
  </si>
  <si>
    <t>GREENWOOD</t>
  </si>
  <si>
    <t>MANAWA</t>
  </si>
  <si>
    <t>MARION</t>
  </si>
  <si>
    <t>OSSEO</t>
  </si>
  <si>
    <t>PITTSVILLE</t>
  </si>
  <si>
    <t>SHULLSBURG</t>
  </si>
  <si>
    <t>BOULDER JUNCTION</t>
  </si>
  <si>
    <t>T</t>
  </si>
  <si>
    <t>MAZOMANIE</t>
  </si>
  <si>
    <t>V</t>
  </si>
  <si>
    <t>BARNEVELD</t>
  </si>
  <si>
    <t>BELMONT</t>
  </si>
  <si>
    <t>BLANCHARDVILLE</t>
  </si>
  <si>
    <t>BLUE MOUNDS</t>
  </si>
  <si>
    <t>CAMBRIA</t>
  </si>
  <si>
    <t>CAMERON</t>
  </si>
  <si>
    <t>CLAYTON</t>
  </si>
  <si>
    <t>COCHRANE</t>
  </si>
  <si>
    <t>COLOMA</t>
  </si>
  <si>
    <t>DANE</t>
  </si>
  <si>
    <t>EGG HARBOR</t>
  </si>
  <si>
    <t>FREMONT</t>
  </si>
  <si>
    <t>HIXTON</t>
  </si>
  <si>
    <t>LIVINGSTON</t>
  </si>
  <si>
    <t>MINONG</t>
  </si>
  <si>
    <t>MONTICELLO</t>
  </si>
  <si>
    <t>NASHOTAH</t>
  </si>
  <si>
    <t>ONTARIO</t>
  </si>
  <si>
    <t>POUND</t>
  </si>
  <si>
    <t>ROBERTS</t>
  </si>
  <si>
    <t>SHIOCTON</t>
  </si>
  <si>
    <t>SIREN</t>
  </si>
  <si>
    <t>ST NAZIANZ</t>
  </si>
  <si>
    <t>STAR PRAIRIE</t>
  </si>
  <si>
    <t>STRUM</t>
  </si>
  <si>
    <t>SULLIVAN</t>
  </si>
  <si>
    <t>THERESA</t>
  </si>
  <si>
    <t>WARRENS</t>
  </si>
  <si>
    <t>WEBSTER</t>
  </si>
  <si>
    <t>WILTON</t>
  </si>
  <si>
    <t>WITTENBURG</t>
  </si>
  <si>
    <t xml:space="preserve"> </t>
  </si>
  <si>
    <t>WASHINGTON</t>
  </si>
  <si>
    <t>P</t>
  </si>
  <si>
    <t>Port</t>
  </si>
  <si>
    <t>Village</t>
  </si>
  <si>
    <t>Town</t>
  </si>
  <si>
    <t>City</t>
  </si>
  <si>
    <t>EDWARDS</t>
  </si>
  <si>
    <t>CLYMAN</t>
  </si>
  <si>
    <t>NEW LISBON</t>
  </si>
  <si>
    <t>FULL TIME only if could confirm</t>
  </si>
  <si>
    <t>OAKDALE</t>
  </si>
  <si>
    <t>WITHEE</t>
  </si>
  <si>
    <t>SPRING GREEN</t>
  </si>
  <si>
    <t>HAZEL GREEN</t>
  </si>
  <si>
    <t>Boulder Junction</t>
  </si>
  <si>
    <t>Hrly Rate</t>
  </si>
  <si>
    <t>Hrs</t>
  </si>
  <si>
    <t>Overall Average</t>
  </si>
  <si>
    <t>Group Average</t>
  </si>
  <si>
    <t>Full-Time Clerk/Treasurer Salary Comparison</t>
  </si>
  <si>
    <t>2015 Data</t>
  </si>
  <si>
    <t>Hrly Pay</t>
  </si>
  <si>
    <t>Salary</t>
  </si>
  <si>
    <t>Populations below 2000 full time</t>
  </si>
  <si>
    <t>NOTES:</t>
  </si>
  <si>
    <t>Group Range</t>
  </si>
  <si>
    <t>6.4% COLA</t>
  </si>
  <si>
    <t>7.6% COLA</t>
  </si>
  <si>
    <t>Proposed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</si>
</sst>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;\-#,##0.00"/>
    <numFmt numFmtId="165" formatCode="0.0%"/>
  </numFmts>
  <fonts count="10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" fontId="2" fillId="0" borderId="0" xfId="0" applyNumberFormat="1" applyFont="1"/>
    <xf numFmtId="0" fontId="0" fillId="0" borderId="0" xfId="0" applyBorder="1"/>
    <xf numFmtId="49" fontId="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/>
    <xf numFmtId="4" fontId="4" fillId="2" borderId="0" xfId="0" applyNumberFormat="1" applyFont="1" applyFill="1"/>
    <xf numFmtId="4" fontId="2" fillId="2" borderId="0" xfId="0" applyNumberFormat="1" applyFont="1" applyFill="1" applyBorder="1"/>
    <xf numFmtId="4" fontId="2" fillId="2" borderId="2" xfId="0" applyNumberFormat="1" applyFont="1" applyFill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4" fontId="1" fillId="2" borderId="5" xfId="0" applyNumberFormat="1" applyFont="1" applyFill="1" applyBorder="1"/>
    <xf numFmtId="49" fontId="0" fillId="2" borderId="0" xfId="0" applyNumberFormat="1" applyFill="1" applyBorder="1"/>
    <xf numFmtId="49" fontId="1" fillId="2" borderId="2" xfId="0" applyNumberFormat="1" applyFont="1" applyFill="1" applyBorder="1" applyAlignment="1">
      <alignment horizontal="center"/>
    </xf>
    <xf numFmtId="4" fontId="4" fillId="2" borderId="6" xfId="0" applyNumberFormat="1" applyFont="1" applyFill="1" applyBorder="1"/>
    <xf numFmtId="49" fontId="0" fillId="0" borderId="0" xfId="0" applyNumberForma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0" fontId="0" fillId="0" borderId="0" xfId="0" applyNumberFormat="1" applyFill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9" fontId="0" fillId="3" borderId="0" xfId="0" applyNumberFormat="1" applyFill="1" applyBorder="1" applyAlignment="1">
      <alignment horizontal="centerContinuous"/>
    </xf>
    <xf numFmtId="49" fontId="1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/>
    <xf numFmtId="164" fontId="2" fillId="3" borderId="2" xfId="0" applyNumberFormat="1" applyFont="1" applyFill="1" applyBorder="1"/>
    <xf numFmtId="164" fontId="2" fillId="3" borderId="0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  <xf numFmtId="4" fontId="2" fillId="3" borderId="0" xfId="0" applyNumberFormat="1" applyFont="1" applyFill="1"/>
    <xf numFmtId="164" fontId="2" fillId="3" borderId="5" xfId="0" applyNumberFormat="1" applyFont="1" applyFill="1" applyBorder="1"/>
    <xf numFmtId="164" fontId="1" fillId="3" borderId="6" xfId="0" applyNumberFormat="1" applyFont="1" applyFill="1" applyBorder="1"/>
    <xf numFmtId="0" fontId="0" fillId="3" borderId="0" xfId="0" applyNumberFormat="1" applyFill="1"/>
    <xf numFmtId="49" fontId="0" fillId="4" borderId="0" xfId="0" applyNumberFormat="1" applyFill="1" applyBorder="1" applyAlignment="1">
      <alignment horizontal="centerContinuous"/>
    </xf>
    <xf numFmtId="49" fontId="1" fillId="4" borderId="1" xfId="0" applyNumberFormat="1" applyFont="1" applyFill="1" applyBorder="1" applyAlignment="1">
      <alignment horizontal="center"/>
    </xf>
    <xf numFmtId="164" fontId="2" fillId="4" borderId="0" xfId="0" applyNumberFormat="1" applyFont="1" applyFill="1"/>
    <xf numFmtId="164" fontId="2" fillId="4" borderId="2" xfId="0" applyNumberFormat="1" applyFont="1" applyFill="1" applyBorder="1"/>
    <xf numFmtId="164" fontId="2" fillId="4" borderId="0" xfId="0" applyNumberFormat="1" applyFon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4" fontId="2" fillId="4" borderId="0" xfId="0" applyNumberFormat="1" applyFont="1" applyFill="1"/>
    <xf numFmtId="164" fontId="2" fillId="4" borderId="5" xfId="0" applyNumberFormat="1" applyFont="1" applyFill="1" applyBorder="1"/>
    <xf numFmtId="164" fontId="1" fillId="4" borderId="6" xfId="0" applyNumberFormat="1" applyFont="1" applyFill="1" applyBorder="1"/>
    <xf numFmtId="0" fontId="0" fillId="4" borderId="0" xfId="0" applyNumberFormat="1" applyFill="1"/>
    <xf numFmtId="49" fontId="0" fillId="3" borderId="0" xfId="0" applyNumberForma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" fontId="2" fillId="3" borderId="0" xfId="0" applyNumberFormat="1" applyFont="1" applyFill="1" applyBorder="1"/>
    <xf numFmtId="4" fontId="2" fillId="3" borderId="2" xfId="0" applyNumberFormat="1" applyFont="1" applyFill="1" applyBorder="1"/>
    <xf numFmtId="4" fontId="2" fillId="3" borderId="4" xfId="0" applyNumberFormat="1" applyFont="1" applyFill="1" applyBorder="1"/>
    <xf numFmtId="4" fontId="2" fillId="3" borderId="3" xfId="0" applyNumberFormat="1" applyFont="1" applyFill="1" applyBorder="1"/>
    <xf numFmtId="4" fontId="1" fillId="3" borderId="5" xfId="0" applyNumberFormat="1" applyFont="1" applyFill="1" applyBorder="1"/>
    <xf numFmtId="4" fontId="4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49" fontId="3" fillId="5" borderId="0" xfId="0" applyNumberFormat="1" applyFont="1" applyFill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 wrapText="1"/>
    </xf>
    <xf numFmtId="4" fontId="2" fillId="5" borderId="0" xfId="0" applyNumberFormat="1" applyFont="1" applyFill="1"/>
    <xf numFmtId="4" fontId="4" fillId="5" borderId="0" xfId="0" applyNumberFormat="1" applyFont="1" applyFill="1"/>
    <xf numFmtId="4" fontId="2" fillId="5" borderId="0" xfId="0" applyNumberFormat="1" applyFont="1" applyFill="1" applyBorder="1"/>
    <xf numFmtId="4" fontId="2" fillId="5" borderId="2" xfId="0" applyNumberFormat="1" applyFont="1" applyFill="1" applyBorder="1"/>
    <xf numFmtId="4" fontId="4" fillId="5" borderId="2" xfId="0" applyNumberFormat="1" applyFont="1" applyFill="1" applyBorder="1"/>
    <xf numFmtId="4" fontId="2" fillId="5" borderId="4" xfId="0" applyNumberFormat="1" applyFont="1" applyFill="1" applyBorder="1"/>
    <xf numFmtId="4" fontId="2" fillId="5" borderId="3" xfId="0" applyNumberFormat="1" applyFont="1" applyFill="1" applyBorder="1"/>
    <xf numFmtId="4" fontId="1" fillId="5" borderId="5" xfId="0" applyNumberFormat="1" applyFont="1" applyFill="1" applyBorder="1"/>
    <xf numFmtId="0" fontId="0" fillId="5" borderId="0" xfId="0" applyFill="1"/>
    <xf numFmtId="0" fontId="1" fillId="5" borderId="0" xfId="0" applyFont="1" applyFill="1"/>
    <xf numFmtId="49" fontId="3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Border="1"/>
    <xf numFmtId="4" fontId="2" fillId="0" borderId="2" xfId="0" applyNumberFormat="1" applyFont="1" applyFill="1" applyBorder="1"/>
    <xf numFmtId="4" fontId="2" fillId="0" borderId="4" xfId="0" applyNumberFormat="1" applyFont="1" applyFill="1" applyBorder="1"/>
    <xf numFmtId="4" fontId="2" fillId="0" borderId="3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Border="1"/>
    <xf numFmtId="4" fontId="4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49" fontId="3" fillId="7" borderId="0" xfId="0" applyNumberFormat="1" applyFont="1" applyFill="1" applyAlignment="1">
      <alignment horizontal="center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0" xfId="0" applyNumberFormat="1" applyFont="1" applyFill="1" applyBorder="1" applyAlignment="1">
      <alignment horizontal="center" wrapText="1"/>
    </xf>
    <xf numFmtId="4" fontId="2" fillId="7" borderId="0" xfId="0" applyNumberFormat="1" applyFont="1" applyFill="1"/>
    <xf numFmtId="4" fontId="4" fillId="7" borderId="0" xfId="0" applyNumberFormat="1" applyFont="1" applyFill="1"/>
    <xf numFmtId="4" fontId="2" fillId="7" borderId="0" xfId="0" applyNumberFormat="1" applyFont="1" applyFill="1" applyBorder="1"/>
    <xf numFmtId="4" fontId="2" fillId="7" borderId="2" xfId="0" applyNumberFormat="1" applyFont="1" applyFill="1" applyBorder="1"/>
    <xf numFmtId="4" fontId="2" fillId="7" borderId="4" xfId="0" applyNumberFormat="1" applyFont="1" applyFill="1" applyBorder="1"/>
    <xf numFmtId="4" fontId="2" fillId="7" borderId="3" xfId="0" applyNumberFormat="1" applyFont="1" applyFill="1" applyBorder="1"/>
    <xf numFmtId="4" fontId="1" fillId="7" borderId="5" xfId="0" applyNumberFormat="1" applyFont="1" applyFill="1" applyBorder="1"/>
    <xf numFmtId="0" fontId="0" fillId="7" borderId="0" xfId="0" applyFill="1"/>
    <xf numFmtId="0" fontId="1" fillId="7" borderId="0" xfId="0" applyFont="1" applyFill="1"/>
    <xf numFmtId="0" fontId="0" fillId="8" borderId="0" xfId="0" applyFill="1"/>
    <xf numFmtId="49" fontId="6" fillId="0" borderId="0" xfId="0" applyNumberFormat="1" applyFont="1"/>
    <xf numFmtId="42" fontId="0" fillId="0" borderId="0" xfId="0" applyNumberForma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18" xfId="0" applyFont="1" applyBorder="1" applyAlignment="1">
      <alignment horizontal="center"/>
    </xf>
    <xf numFmtId="42" fontId="0" fillId="9" borderId="8" xfId="0" applyNumberFormat="1" applyFill="1" applyBorder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9" borderId="11" xfId="0" applyFill="1" applyBorder="1"/>
    <xf numFmtId="0" fontId="0" fillId="9" borderId="1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42" fontId="0" fillId="9" borderId="12" xfId="0" applyNumberFormat="1" applyFill="1" applyBorder="1"/>
    <xf numFmtId="0" fontId="0" fillId="9" borderId="21" xfId="0" applyFill="1" applyBorder="1"/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42" fontId="0" fillId="9" borderId="24" xfId="0" applyNumberFormat="1" applyFill="1" applyBorder="1"/>
    <xf numFmtId="0" fontId="0" fillId="10" borderId="11" xfId="0" applyFill="1" applyBorder="1"/>
    <xf numFmtId="0" fontId="0" fillId="10" borderId="1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42" fontId="0" fillId="10" borderId="12" xfId="0" applyNumberFormat="1" applyFill="1" applyBorder="1"/>
    <xf numFmtId="0" fontId="0" fillId="12" borderId="11" xfId="0" applyFill="1" applyBorder="1"/>
    <xf numFmtId="0" fontId="0" fillId="12" borderId="1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2" fontId="0" fillId="12" borderId="12" xfId="0" applyNumberFormat="1" applyFill="1" applyBorder="1"/>
    <xf numFmtId="0" fontId="7" fillId="0" borderId="0" xfId="0" applyFont="1" applyBorder="1" applyAlignment="1">
      <alignment horizontal="center"/>
    </xf>
    <xf numFmtId="42" fontId="0" fillId="0" borderId="0" xfId="0" applyNumberFormat="1" applyFill="1" applyBorder="1"/>
    <xf numFmtId="42" fontId="0" fillId="12" borderId="8" xfId="0" applyNumberFormat="1" applyFill="1" applyBorder="1"/>
    <xf numFmtId="42" fontId="0" fillId="10" borderId="8" xfId="0" applyNumberFormat="1" applyFill="1" applyBorder="1"/>
    <xf numFmtId="0" fontId="0" fillId="9" borderId="13" xfId="0" applyFill="1" applyBorder="1"/>
    <xf numFmtId="0" fontId="0" fillId="9" borderId="2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7" fontId="0" fillId="6" borderId="9" xfId="0" applyNumberFormat="1" applyFill="1" applyBorder="1"/>
    <xf numFmtId="42" fontId="0" fillId="6" borderId="10" xfId="0" applyNumberFormat="1" applyFill="1" applyBorder="1"/>
    <xf numFmtId="37" fontId="0" fillId="6" borderId="13" xfId="0" applyNumberFormat="1" applyFill="1" applyBorder="1"/>
    <xf numFmtId="42" fontId="0" fillId="6" borderId="14" xfId="0" applyNumberFormat="1" applyFill="1" applyBorder="1"/>
    <xf numFmtId="42" fontId="0" fillId="0" borderId="0" xfId="0" applyNumberFormat="1" applyFill="1" applyBorder="1" applyAlignment="1">
      <alignment horizontal="center"/>
    </xf>
    <xf numFmtId="0" fontId="0" fillId="13" borderId="9" xfId="0" applyFill="1" applyBorder="1"/>
    <xf numFmtId="9" fontId="0" fillId="13" borderId="10" xfId="0" applyNumberFormat="1" applyFill="1" applyBorder="1"/>
    <xf numFmtId="0" fontId="0" fillId="13" borderId="13" xfId="0" applyFill="1" applyBorder="1"/>
    <xf numFmtId="9" fontId="0" fillId="13" borderId="14" xfId="0" applyNumberFormat="1" applyFill="1" applyBorder="1"/>
    <xf numFmtId="0" fontId="5" fillId="0" borderId="0" xfId="0" applyFont="1" applyFill="1" applyBorder="1"/>
    <xf numFmtId="42" fontId="0" fillId="11" borderId="25" xfId="0" applyNumberFormat="1" applyFill="1" applyBorder="1"/>
    <xf numFmtId="42" fontId="0" fillId="11" borderId="26" xfId="0" applyNumberFormat="1" applyFill="1" applyBorder="1"/>
    <xf numFmtId="42" fontId="0" fillId="9" borderId="25" xfId="0" applyNumberFormat="1" applyFill="1" applyBorder="1"/>
    <xf numFmtId="42" fontId="0" fillId="9" borderId="26" xfId="0" applyNumberFormat="1" applyFill="1" applyBorder="1"/>
    <xf numFmtId="165" fontId="0" fillId="0" borderId="0" xfId="0" applyNumberFormat="1" applyAlignment="1">
      <alignment horizontal="left"/>
    </xf>
    <xf numFmtId="42" fontId="0" fillId="12" borderId="25" xfId="0" applyNumberFormat="1" applyFill="1" applyBorder="1"/>
    <xf numFmtId="42" fontId="0" fillId="12" borderId="26" xfId="0" applyNumberFormat="1" applyFill="1" applyBorder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EF1Byb2ZpdCAmIExvc3MAAAAAAAAAAAAAAAAAAAAAAAAAAAAAAAAAAAAAAAAAAAAAAAAAAAAAAAAAAAAAAAAAAAAAAAAAAAAAAAAAAAAAAAAAAAAAAAAAAAAAAAAAAABEVwEAMgALAAEAAAAAAAAAAQANAQEB3gcfDN4HAAABAAAAAAAAAAEAAAAAAAAAAAAAAAAAAAAAA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AAAAAAAAQAPj/vAJBcmlhbAAAAAAAAAAAAAAAAAAAAAAAAAAAAAAAAAAAAAAAAAAAAAAAABAAAAAAAAAQAPj/kAFBcmlhbAAAAAAAAAAAAAAAAAAAAAAAAAAAAAAAAAAAAAAAAAAAAAAAABAAAAAAAAAQAPj/vAJBcmlhbAAAAAAAAAAAAAAAAAAAAAAAAAAAAAAAAAAAAAAAAAAAAAAAABAAAAAAAAAQAPT/vAJBcmlhbAAAAAAAAAAAAAAAAAAAAAAAAAAAAAAAAAAAAAAAAAAAAAAAABAAAAAAAIAQAPL/vAJBcmlhbAAAAAAAAAAAAAAAAAAAAAAAAAAAAAAAAAAAAAAAAAAAAAAAABAAAAAAAIAQAPb/vAJBcmlhbAAAAAAAAAAAAAAAAAAAAAAAAAAAAAAAAAAAAAAAAAAAAAAAABAAAAAAAIAQAPj/vAJBcmlhbAAAAAAAAAAAAAAAAAAAAAAAAAAAAAAAAAAAAAAAAAAAAAAAABAAAAAAAIAQAPj/vAJBcmlhbAAAAAAAAAAAAAAAAAAAAAAAAAAAAAAAAAAAAAAAAAAAAAAAABAAAAAAAIAQAPj/kAFBcmlhbAAAAAAAAAAAAAAAAAAAAAAAAAAAAAAAAAAAAAAAAAAAAAAAAB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AAAAAAAgBAAAQD4/7wCQXJpYWwAAAAAAAAAAAAAAAAAAAAAAAAAAAAAAAAAAAAAAAAAAAAAAAAQAAAAAACA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D/ADDANxMawDcTGgAAAAAAAAAAAAAAAAAAAAAAAAIAAAAAAAAAiOEYAHANAABMAAAAAAAAAFzoGACAAEl3AAALAAAAAAAAGPlQtOEYAIIIQHYCAAAAAOD9/wJhP3aLCEB2AwAAAAIBAAB04xgAAQAAAHANAABMAAAArOEYAAAAAADgAwAA6AMAAAMAAAACAQAAdOMYAAAAAAAAAAAA4OEYALErlnbs4RgAALYEdmMAAAA9AAAAEO4AAAADAAAAbgAAAwB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B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DANxMawDcTGg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95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Y369" sqref="Y369"/>
    </sheetView>
  </sheetViews>
  <sheetFormatPr defaultRowHeight="15"/>
  <cols>
    <col min="1" max="9" width="1.7109375" customWidth="1"/>
    <col min="10" max="10" width="28.7109375" style="11" customWidth="1"/>
    <col min="11" max="11" width="10.140625" style="45" bestFit="1" customWidth="1"/>
    <col min="12" max="12" width="1.7109375" customWidth="1"/>
    <col min="13" max="13" width="10.140625" style="56" bestFit="1" customWidth="1"/>
    <col min="14" max="14" width="1.7109375" style="32" customWidth="1"/>
    <col min="15" max="15" width="10.7109375" style="65" customWidth="1"/>
    <col min="16" max="16" width="1.42578125" customWidth="1"/>
    <col min="17" max="17" width="10.7109375" style="80" customWidth="1"/>
    <col min="18" max="18" width="2.140625" style="92" hidden="1" customWidth="1"/>
    <col min="19" max="19" width="12.7109375" style="80" hidden="1" customWidth="1"/>
    <col min="20" max="20" width="2.140625" style="92" customWidth="1"/>
    <col min="21" max="21" width="10.42578125" style="80" bestFit="1" customWidth="1"/>
    <col min="22" max="22" width="2" style="92" customWidth="1"/>
    <col min="23" max="23" width="10.7109375" style="80" customWidth="1"/>
    <col min="24" max="24" width="1.5703125" customWidth="1"/>
    <col min="25" max="25" width="10.7109375" style="104" customWidth="1"/>
  </cols>
  <sheetData>
    <row r="1" spans="2:26" ht="15.75" customHeight="1">
      <c r="B1" s="1"/>
      <c r="C1" s="1"/>
      <c r="D1" s="1"/>
      <c r="E1" s="1"/>
      <c r="F1" s="1"/>
      <c r="G1" s="1"/>
      <c r="H1" s="1"/>
      <c r="I1" s="1"/>
      <c r="J1" s="2"/>
      <c r="K1" s="35"/>
      <c r="L1" s="13"/>
      <c r="M1" s="46"/>
      <c r="N1" s="28"/>
      <c r="O1" s="57"/>
      <c r="P1" s="25"/>
      <c r="Q1" s="67" t="s">
        <v>316</v>
      </c>
      <c r="R1" s="82"/>
      <c r="S1" s="67" t="s">
        <v>317</v>
      </c>
      <c r="T1" s="82"/>
      <c r="U1" s="67" t="s">
        <v>318</v>
      </c>
      <c r="V1" s="82"/>
      <c r="W1" s="67" t="s">
        <v>319</v>
      </c>
      <c r="X1" s="15"/>
      <c r="Y1" s="94" t="s">
        <v>320</v>
      </c>
    </row>
    <row r="2" spans="2:26" s="10" customFormat="1" ht="15.75" customHeight="1" thickBot="1">
      <c r="B2" s="8"/>
      <c r="C2" s="8"/>
      <c r="D2" s="8"/>
      <c r="E2" s="8"/>
      <c r="F2" s="8"/>
      <c r="G2" s="8"/>
      <c r="H2" s="8"/>
      <c r="I2" s="8"/>
      <c r="J2" s="9"/>
      <c r="K2" s="36" t="s">
        <v>1</v>
      </c>
      <c r="M2" s="47" t="s">
        <v>0</v>
      </c>
      <c r="N2" s="29"/>
      <c r="O2" s="36" t="s">
        <v>368</v>
      </c>
      <c r="P2" s="26"/>
      <c r="Q2" s="68" t="s">
        <v>321</v>
      </c>
      <c r="R2" s="83"/>
      <c r="S2" s="68" t="s">
        <v>322</v>
      </c>
      <c r="T2" s="83"/>
      <c r="U2" s="68" t="s">
        <v>323</v>
      </c>
      <c r="V2" s="83"/>
      <c r="W2" s="69" t="s">
        <v>324</v>
      </c>
      <c r="X2" s="16"/>
      <c r="Y2" s="95" t="s">
        <v>325</v>
      </c>
    </row>
    <row r="3" spans="2:26" ht="15.75" thickTop="1">
      <c r="B3" s="8"/>
      <c r="C3" s="8"/>
      <c r="D3" s="8"/>
      <c r="E3" s="8"/>
      <c r="F3" s="8"/>
      <c r="G3" s="8"/>
      <c r="H3" s="8"/>
      <c r="I3" s="8"/>
      <c r="J3" s="4"/>
      <c r="K3" s="37"/>
      <c r="M3" s="48"/>
      <c r="N3" s="30"/>
      <c r="O3" s="58"/>
      <c r="P3" s="14"/>
      <c r="Q3" s="70"/>
      <c r="R3" s="29"/>
      <c r="S3" s="70"/>
      <c r="T3" s="29"/>
      <c r="U3" s="70"/>
      <c r="V3" s="29"/>
      <c r="W3" s="71"/>
      <c r="X3" s="17"/>
      <c r="Y3" s="96"/>
    </row>
    <row r="4" spans="2:26" ht="15.75">
      <c r="B4" s="1"/>
      <c r="C4" s="1"/>
      <c r="D4" s="107" t="s">
        <v>2</v>
      </c>
      <c r="E4" s="1"/>
      <c r="F4" s="1"/>
      <c r="G4" s="1"/>
      <c r="H4" s="1"/>
      <c r="I4" s="1"/>
      <c r="J4" s="4"/>
      <c r="K4" s="30"/>
      <c r="L4" s="92"/>
      <c r="M4" s="30"/>
      <c r="N4" s="30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2:26">
      <c r="B5" s="1"/>
      <c r="C5" s="1"/>
      <c r="D5" s="1"/>
      <c r="E5" s="1" t="s">
        <v>3</v>
      </c>
      <c r="F5" s="1"/>
      <c r="G5" s="1"/>
      <c r="H5" s="1"/>
      <c r="I5" s="1"/>
      <c r="J5" s="4"/>
      <c r="K5" s="37"/>
      <c r="M5" s="48"/>
      <c r="N5" s="30"/>
      <c r="O5" s="42"/>
      <c r="P5" s="18"/>
      <c r="Q5" s="72"/>
      <c r="R5" s="84"/>
      <c r="S5" s="72"/>
      <c r="T5" s="84"/>
      <c r="U5" s="72"/>
      <c r="V5" s="84"/>
      <c r="W5" s="72"/>
      <c r="X5" s="18"/>
      <c r="Y5" s="97"/>
    </row>
    <row r="6" spans="2:26">
      <c r="B6" s="1"/>
      <c r="C6" s="1"/>
      <c r="D6" s="1"/>
      <c r="E6" s="1"/>
      <c r="F6" s="1" t="s">
        <v>4</v>
      </c>
      <c r="G6" s="1"/>
      <c r="H6" s="1"/>
      <c r="I6" s="1"/>
      <c r="J6" s="4"/>
      <c r="K6" s="37">
        <v>822141.32</v>
      </c>
      <c r="M6" s="48">
        <v>777981.03</v>
      </c>
      <c r="N6" s="30"/>
      <c r="O6" s="42">
        <v>907585.84</v>
      </c>
      <c r="P6" s="18"/>
      <c r="Q6" s="72">
        <v>902156.18</v>
      </c>
      <c r="R6" s="84"/>
      <c r="S6" s="72">
        <v>20673.59</v>
      </c>
      <c r="T6" s="84"/>
      <c r="U6" s="72">
        <f>S6+Q6</f>
        <v>922829.77</v>
      </c>
      <c r="V6" s="84"/>
      <c r="W6" s="73">
        <v>924272</v>
      </c>
      <c r="X6" s="19"/>
      <c r="Y6" s="98">
        <v>924272</v>
      </c>
      <c r="Z6" s="160"/>
    </row>
    <row r="7" spans="2:26">
      <c r="B7" s="1"/>
      <c r="C7" s="1"/>
      <c r="D7" s="1"/>
      <c r="E7" s="1"/>
      <c r="F7" s="1" t="s">
        <v>5</v>
      </c>
      <c r="G7" s="1"/>
      <c r="H7" s="1"/>
      <c r="I7" s="1"/>
      <c r="J7" s="4"/>
      <c r="K7" s="37">
        <v>0</v>
      </c>
      <c r="M7" s="48">
        <v>0</v>
      </c>
      <c r="N7" s="30"/>
      <c r="O7" s="42">
        <v>0</v>
      </c>
      <c r="P7" s="18"/>
      <c r="Q7" s="72">
        <v>5774.35</v>
      </c>
      <c r="R7" s="84"/>
      <c r="S7" s="72">
        <v>0</v>
      </c>
      <c r="T7" s="84"/>
      <c r="U7" s="72">
        <f>S7+Q7</f>
        <v>5774.35</v>
      </c>
      <c r="V7" s="84"/>
      <c r="W7" s="72">
        <v>0</v>
      </c>
      <c r="X7" s="18"/>
      <c r="Y7" s="97">
        <v>0</v>
      </c>
    </row>
    <row r="8" spans="2:26">
      <c r="B8" s="1"/>
      <c r="C8" s="1"/>
      <c r="D8" s="1"/>
      <c r="E8" s="1"/>
      <c r="F8" s="1" t="s">
        <v>6</v>
      </c>
      <c r="G8" s="1"/>
      <c r="H8" s="1"/>
      <c r="I8" s="1"/>
      <c r="J8" s="4"/>
      <c r="K8" s="37">
        <v>0</v>
      </c>
      <c r="M8" s="48">
        <v>0</v>
      </c>
      <c r="N8" s="30"/>
      <c r="O8" s="42">
        <v>0</v>
      </c>
      <c r="P8" s="18"/>
      <c r="Q8" s="72">
        <v>-5773.85</v>
      </c>
      <c r="R8" s="84"/>
      <c r="S8" s="72">
        <v>0</v>
      </c>
      <c r="T8" s="84"/>
      <c r="U8" s="72">
        <f>S8+Q8</f>
        <v>-5773.85</v>
      </c>
      <c r="V8" s="84"/>
      <c r="W8" s="72">
        <v>0</v>
      </c>
      <c r="X8" s="18"/>
      <c r="Y8" s="97">
        <v>0</v>
      </c>
    </row>
    <row r="9" spans="2:26">
      <c r="B9" s="1"/>
      <c r="C9" s="1"/>
      <c r="D9" s="1"/>
      <c r="E9" s="1"/>
      <c r="F9" s="1" t="s">
        <v>7</v>
      </c>
      <c r="G9" s="1"/>
      <c r="H9" s="1"/>
      <c r="I9" s="1"/>
      <c r="J9" s="4"/>
      <c r="K9" s="37">
        <v>2084.13</v>
      </c>
      <c r="M9" s="48">
        <v>0</v>
      </c>
      <c r="N9" s="30"/>
      <c r="O9" s="59">
        <v>0</v>
      </c>
      <c r="P9" s="20"/>
      <c r="Q9" s="74">
        <v>1147.6400000000001</v>
      </c>
      <c r="R9" s="85"/>
      <c r="S9" s="74">
        <v>0</v>
      </c>
      <c r="T9" s="85"/>
      <c r="U9" s="72">
        <f>S9+Q9</f>
        <v>1147.6400000000001</v>
      </c>
      <c r="V9" s="84"/>
      <c r="W9" s="74">
        <v>0</v>
      </c>
      <c r="X9" s="20"/>
      <c r="Y9" s="99">
        <v>0</v>
      </c>
    </row>
    <row r="10" spans="2:26" ht="15.75" thickBot="1">
      <c r="B10" s="1"/>
      <c r="C10" s="1"/>
      <c r="D10" s="1"/>
      <c r="E10" s="1"/>
      <c r="F10" s="1" t="s">
        <v>8</v>
      </c>
      <c r="G10" s="1"/>
      <c r="H10" s="1"/>
      <c r="I10" s="1"/>
      <c r="J10" s="4"/>
      <c r="K10" s="38">
        <v>0</v>
      </c>
      <c r="M10" s="49">
        <v>0</v>
      </c>
      <c r="N10" s="31"/>
      <c r="O10" s="60">
        <v>794.81</v>
      </c>
      <c r="P10" s="20"/>
      <c r="Q10" s="75">
        <v>294.08999999999997</v>
      </c>
      <c r="R10" s="86"/>
      <c r="S10" s="75">
        <v>0</v>
      </c>
      <c r="T10" s="86"/>
      <c r="U10" s="75">
        <f>S10+Q10</f>
        <v>294.08999999999997</v>
      </c>
      <c r="V10" s="86"/>
      <c r="W10" s="75">
        <v>0</v>
      </c>
      <c r="X10" s="21"/>
      <c r="Y10" s="100">
        <v>0</v>
      </c>
    </row>
    <row r="11" spans="2:26">
      <c r="B11" s="1"/>
      <c r="C11" s="1"/>
      <c r="D11" s="1"/>
      <c r="E11" s="1" t="s">
        <v>9</v>
      </c>
      <c r="F11" s="1"/>
      <c r="G11" s="1"/>
      <c r="H11" s="1"/>
      <c r="I11" s="1"/>
      <c r="J11" s="4"/>
      <c r="K11" s="37">
        <f>ROUND(SUM(K5:K10),5)</f>
        <v>824225.45</v>
      </c>
      <c r="M11" s="48">
        <f>ROUND(SUM(M5:M10),5)</f>
        <v>777981.03</v>
      </c>
      <c r="N11" s="30"/>
      <c r="O11" s="42">
        <f>ROUND(SUM(O5:O10),5)</f>
        <v>908380.65</v>
      </c>
      <c r="P11" s="18"/>
      <c r="Q11" s="72">
        <f>ROUND(SUM(Q5:Q10),5)</f>
        <v>903598.41</v>
      </c>
      <c r="R11" s="84"/>
      <c r="S11" s="72">
        <f t="shared" ref="S11:W11" si="0">ROUND(SUM(S5:S10),5)</f>
        <v>20673.59</v>
      </c>
      <c r="T11" s="84"/>
      <c r="U11" s="72">
        <f t="shared" si="0"/>
        <v>924272</v>
      </c>
      <c r="V11" s="84"/>
      <c r="W11" s="72">
        <f t="shared" si="0"/>
        <v>924272</v>
      </c>
      <c r="X11" s="18"/>
      <c r="Y11" s="97">
        <f>ROUND(SUM(Y5:Y10),5)</f>
        <v>924272</v>
      </c>
    </row>
    <row r="12" spans="2:26">
      <c r="B12" s="1"/>
      <c r="C12" s="1"/>
      <c r="D12" s="1"/>
      <c r="E12" s="1" t="s">
        <v>10</v>
      </c>
      <c r="F12" s="1"/>
      <c r="G12" s="1"/>
      <c r="H12" s="1"/>
      <c r="I12" s="1"/>
      <c r="J12" s="4"/>
      <c r="K12" s="30"/>
      <c r="L12" s="92"/>
      <c r="M12" s="30"/>
      <c r="N12" s="30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2:26" ht="15.75" thickBot="1">
      <c r="B13" s="1"/>
      <c r="C13" s="1"/>
      <c r="D13" s="1"/>
      <c r="E13" s="1"/>
      <c r="F13" s="1" t="s">
        <v>11</v>
      </c>
      <c r="G13" s="1"/>
      <c r="H13" s="1"/>
      <c r="I13" s="1"/>
      <c r="J13" s="4"/>
      <c r="K13" s="38">
        <v>101437.22</v>
      </c>
      <c r="M13" s="49">
        <v>107633.39</v>
      </c>
      <c r="N13" s="31"/>
      <c r="O13" s="60">
        <v>118288.31</v>
      </c>
      <c r="P13" s="21"/>
      <c r="Q13" s="75">
        <v>49075.27</v>
      </c>
      <c r="R13" s="86"/>
      <c r="S13" s="75">
        <v>65294.73</v>
      </c>
      <c r="T13" s="86"/>
      <c r="U13" s="75">
        <f>S13+Q13</f>
        <v>114370</v>
      </c>
      <c r="V13" s="86"/>
      <c r="W13" s="76">
        <v>115000</v>
      </c>
      <c r="X13" s="19"/>
      <c r="Y13" s="98">
        <v>135000</v>
      </c>
    </row>
    <row r="14" spans="2:26">
      <c r="B14" s="1"/>
      <c r="C14" s="1"/>
      <c r="D14" s="1"/>
      <c r="E14" s="1" t="s">
        <v>12</v>
      </c>
      <c r="F14" s="1"/>
      <c r="G14" s="1"/>
      <c r="H14" s="1"/>
      <c r="I14" s="1"/>
      <c r="J14" s="4"/>
      <c r="K14" s="37">
        <f>ROUND(SUM(K12:K13),5)</f>
        <v>101437.22</v>
      </c>
      <c r="M14" s="48">
        <f>ROUND(SUM(M12:M13),5)</f>
        <v>107633.39</v>
      </c>
      <c r="N14" s="30"/>
      <c r="O14" s="42">
        <f>ROUND(SUM(O12:O13),5)</f>
        <v>118288.31</v>
      </c>
      <c r="P14" s="18"/>
      <c r="Q14" s="72">
        <f>ROUND(SUM(Q12:Q13),5)</f>
        <v>49075.27</v>
      </c>
      <c r="R14" s="84"/>
      <c r="S14" s="72">
        <f t="shared" ref="S14:W14" si="1">ROUND(SUM(S12:S13),5)</f>
        <v>65294.73</v>
      </c>
      <c r="T14" s="84"/>
      <c r="U14" s="72">
        <f t="shared" si="1"/>
        <v>114370</v>
      </c>
      <c r="V14" s="84"/>
      <c r="W14" s="72">
        <f t="shared" si="1"/>
        <v>115000</v>
      </c>
      <c r="X14" s="22"/>
      <c r="Y14" s="101">
        <f>ROUND(SUM(Y12:Y13),5)</f>
        <v>135000</v>
      </c>
    </row>
    <row r="15" spans="2:26">
      <c r="B15" s="1"/>
      <c r="C15" s="1"/>
      <c r="D15" s="1"/>
      <c r="E15" s="1" t="s">
        <v>13</v>
      </c>
      <c r="F15" s="1"/>
      <c r="G15" s="1"/>
      <c r="H15" s="1"/>
      <c r="I15" s="1"/>
      <c r="J15" s="4"/>
      <c r="K15" s="30"/>
      <c r="L15" s="92"/>
      <c r="M15" s="30"/>
      <c r="N15" s="30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2:26">
      <c r="B16" s="1"/>
      <c r="C16" s="1"/>
      <c r="D16" s="1"/>
      <c r="E16" s="1"/>
      <c r="F16" s="1" t="s">
        <v>369</v>
      </c>
      <c r="G16" s="1"/>
      <c r="H16" s="1"/>
      <c r="I16" s="1"/>
      <c r="J16" s="4"/>
      <c r="K16" s="37">
        <v>0</v>
      </c>
      <c r="M16" s="48">
        <v>0</v>
      </c>
      <c r="N16" s="30"/>
      <c r="O16" s="42">
        <v>12300</v>
      </c>
      <c r="P16" s="18"/>
      <c r="Q16" s="72"/>
      <c r="R16" s="84"/>
      <c r="S16" s="72"/>
      <c r="T16" s="84"/>
      <c r="U16" s="72"/>
      <c r="V16" s="84"/>
      <c r="W16" s="72"/>
      <c r="X16" s="18"/>
      <c r="Y16" s="97"/>
    </row>
    <row r="17" spans="2:25">
      <c r="B17" s="1"/>
      <c r="C17" s="1"/>
      <c r="D17" s="1"/>
      <c r="E17" s="1"/>
      <c r="F17" s="1" t="s">
        <v>14</v>
      </c>
      <c r="G17" s="1"/>
      <c r="H17" s="1"/>
      <c r="I17" s="1"/>
      <c r="J17" s="4"/>
      <c r="K17" s="37">
        <v>21315.51</v>
      </c>
      <c r="M17" s="48">
        <v>21315.51</v>
      </c>
      <c r="N17" s="30"/>
      <c r="O17" s="42">
        <v>20315.509999999998</v>
      </c>
      <c r="P17" s="18"/>
      <c r="Q17" s="72">
        <v>3347.33</v>
      </c>
      <c r="R17" s="84"/>
      <c r="S17" s="72">
        <v>18967.669999999998</v>
      </c>
      <c r="T17" s="84"/>
      <c r="U17" s="72">
        <f>+S17+Q17</f>
        <v>22315</v>
      </c>
      <c r="V17" s="84"/>
      <c r="W17" s="73">
        <v>22315</v>
      </c>
      <c r="X17" s="19"/>
      <c r="Y17" s="98">
        <v>22315</v>
      </c>
    </row>
    <row r="18" spans="2:25">
      <c r="B18" s="1"/>
      <c r="C18" s="1"/>
      <c r="D18" s="1"/>
      <c r="E18" s="1"/>
      <c r="F18" s="1" t="s">
        <v>15</v>
      </c>
      <c r="G18" s="1"/>
      <c r="H18" s="1"/>
      <c r="I18" s="1"/>
      <c r="J18" s="4"/>
      <c r="K18" s="37">
        <v>9986.64</v>
      </c>
      <c r="M18" s="48">
        <v>10422.35</v>
      </c>
      <c r="N18" s="30"/>
      <c r="O18" s="42">
        <v>9955.33</v>
      </c>
      <c r="P18" s="18"/>
      <c r="Q18" s="72">
        <v>12166.85</v>
      </c>
      <c r="R18" s="84"/>
      <c r="S18" s="72">
        <v>0</v>
      </c>
      <c r="T18" s="84"/>
      <c r="U18" s="72">
        <f t="shared" ref="U18:U33" si="2">+S18+Q18</f>
        <v>12166.85</v>
      </c>
      <c r="V18" s="84"/>
      <c r="W18" s="73">
        <v>9955</v>
      </c>
      <c r="X18" s="19"/>
      <c r="Y18" s="98">
        <v>10000</v>
      </c>
    </row>
    <row r="19" spans="2:25">
      <c r="B19" s="1"/>
      <c r="C19" s="1"/>
      <c r="D19" s="1"/>
      <c r="E19" s="1"/>
      <c r="F19" s="1" t="s">
        <v>16</v>
      </c>
      <c r="G19" s="1"/>
      <c r="H19" s="1"/>
      <c r="I19" s="1"/>
      <c r="J19" s="4"/>
      <c r="K19" s="37">
        <v>105</v>
      </c>
      <c r="M19" s="48">
        <v>82</v>
      </c>
      <c r="N19" s="30"/>
      <c r="O19" s="42">
        <v>86</v>
      </c>
      <c r="P19" s="18"/>
      <c r="Q19" s="72">
        <v>78</v>
      </c>
      <c r="R19" s="84"/>
      <c r="S19" s="72">
        <v>0</v>
      </c>
      <c r="T19" s="84"/>
      <c r="U19" s="72">
        <f t="shared" si="2"/>
        <v>78</v>
      </c>
      <c r="V19" s="84"/>
      <c r="W19" s="73">
        <v>86</v>
      </c>
      <c r="X19" s="19"/>
      <c r="Y19" s="98">
        <v>80</v>
      </c>
    </row>
    <row r="20" spans="2:25">
      <c r="B20" s="1"/>
      <c r="C20" s="1"/>
      <c r="D20" s="1"/>
      <c r="E20" s="1"/>
      <c r="F20" s="1" t="s">
        <v>326</v>
      </c>
      <c r="G20" s="1"/>
      <c r="H20" s="1"/>
      <c r="I20" s="1"/>
      <c r="J20" s="4"/>
      <c r="K20" s="37">
        <v>1000</v>
      </c>
      <c r="M20" s="48">
        <v>0</v>
      </c>
      <c r="N20" s="30"/>
      <c r="O20" s="42">
        <v>160</v>
      </c>
      <c r="P20" s="18"/>
      <c r="Q20" s="72">
        <v>0</v>
      </c>
      <c r="R20" s="84"/>
      <c r="S20" s="72">
        <v>0</v>
      </c>
      <c r="T20" s="84"/>
      <c r="U20" s="72">
        <f t="shared" si="2"/>
        <v>0</v>
      </c>
      <c r="V20" s="84"/>
      <c r="W20" s="72">
        <v>0</v>
      </c>
      <c r="X20" s="18"/>
      <c r="Y20" s="97">
        <v>0</v>
      </c>
    </row>
    <row r="21" spans="2:25">
      <c r="B21" s="1"/>
      <c r="C21" s="1"/>
      <c r="D21" s="1"/>
      <c r="E21" s="1"/>
      <c r="F21" s="1" t="s">
        <v>17</v>
      </c>
      <c r="G21" s="1"/>
      <c r="H21" s="1"/>
      <c r="I21" s="1"/>
      <c r="J21" s="4"/>
      <c r="K21" s="37">
        <v>334780.09999999998</v>
      </c>
      <c r="M21" s="48">
        <v>191567.33</v>
      </c>
      <c r="N21" s="30"/>
      <c r="O21" s="42">
        <v>199258.98</v>
      </c>
      <c r="P21" s="18"/>
      <c r="Q21" s="72">
        <v>149444.22</v>
      </c>
      <c r="R21" s="84"/>
      <c r="S21" s="72">
        <v>49814.78</v>
      </c>
      <c r="T21" s="84"/>
      <c r="U21" s="72">
        <f t="shared" si="2"/>
        <v>199259</v>
      </c>
      <c r="V21" s="84"/>
      <c r="W21" s="72">
        <v>199259</v>
      </c>
      <c r="X21" s="18"/>
      <c r="Y21" s="97">
        <v>199259</v>
      </c>
    </row>
    <row r="22" spans="2:25">
      <c r="B22" s="1"/>
      <c r="C22" s="1"/>
      <c r="D22" s="1"/>
      <c r="E22" s="1"/>
      <c r="F22" s="1" t="s">
        <v>18</v>
      </c>
      <c r="G22" s="1"/>
      <c r="H22" s="1"/>
      <c r="I22" s="1"/>
      <c r="J22" s="4"/>
      <c r="K22" s="37">
        <v>136557.51</v>
      </c>
      <c r="M22" s="48">
        <v>25981.58</v>
      </c>
      <c r="N22" s="30"/>
      <c r="O22" s="42">
        <v>0</v>
      </c>
      <c r="P22" s="18"/>
      <c r="Q22" s="72">
        <v>98496.320000000007</v>
      </c>
      <c r="R22" s="84"/>
      <c r="S22" s="72">
        <v>0</v>
      </c>
      <c r="T22" s="84"/>
      <c r="U22" s="72">
        <f t="shared" si="2"/>
        <v>98496.320000000007</v>
      </c>
      <c r="V22" s="84"/>
      <c r="W22" s="73">
        <v>90000</v>
      </c>
      <c r="X22" s="19"/>
      <c r="Y22" s="98">
        <v>60000</v>
      </c>
    </row>
    <row r="23" spans="2:25">
      <c r="B23" s="1"/>
      <c r="C23" s="1"/>
      <c r="D23" s="1"/>
      <c r="E23" s="1"/>
      <c r="F23" s="1" t="s">
        <v>19</v>
      </c>
      <c r="G23" s="1"/>
      <c r="H23" s="1"/>
      <c r="I23" s="1"/>
      <c r="J23" s="4"/>
      <c r="K23" s="37">
        <v>8125.16</v>
      </c>
      <c r="M23" s="48">
        <v>8006.28</v>
      </c>
      <c r="N23" s="30"/>
      <c r="O23" s="42">
        <v>7551.38</v>
      </c>
      <c r="P23" s="18"/>
      <c r="Q23" s="72">
        <v>7157.1</v>
      </c>
      <c r="R23" s="84"/>
      <c r="S23" s="72">
        <v>0</v>
      </c>
      <c r="T23" s="84"/>
      <c r="U23" s="72">
        <f t="shared" si="2"/>
        <v>7157.1</v>
      </c>
      <c r="V23" s="84"/>
      <c r="W23" s="73">
        <v>7551</v>
      </c>
      <c r="X23" s="19"/>
      <c r="Y23" s="98">
        <v>7200</v>
      </c>
    </row>
    <row r="24" spans="2:25">
      <c r="B24" s="1"/>
      <c r="C24" s="1"/>
      <c r="D24" s="1"/>
      <c r="E24" s="1"/>
      <c r="F24" s="1" t="s">
        <v>20</v>
      </c>
      <c r="G24" s="1"/>
      <c r="H24" s="1"/>
      <c r="I24" s="1"/>
      <c r="J24" s="4"/>
      <c r="K24" s="37">
        <v>5954.75</v>
      </c>
      <c r="M24" s="48">
        <v>8523.36</v>
      </c>
      <c r="N24" s="30"/>
      <c r="O24" s="42">
        <v>8752.3799999999992</v>
      </c>
      <c r="P24" s="18"/>
      <c r="Q24" s="72">
        <v>1952.88</v>
      </c>
      <c r="R24" s="84"/>
      <c r="S24" s="72">
        <v>2814.12</v>
      </c>
      <c r="T24" s="84"/>
      <c r="U24" s="72">
        <f t="shared" si="2"/>
        <v>4767</v>
      </c>
      <c r="V24" s="84"/>
      <c r="W24" s="72">
        <v>4767</v>
      </c>
      <c r="X24" s="18"/>
      <c r="Y24" s="97">
        <v>5057</v>
      </c>
    </row>
    <row r="25" spans="2:25">
      <c r="B25" s="1"/>
      <c r="C25" s="1"/>
      <c r="D25" s="1"/>
      <c r="E25" s="1"/>
      <c r="F25" s="1" t="s">
        <v>21</v>
      </c>
      <c r="G25" s="1"/>
      <c r="H25" s="1"/>
      <c r="I25" s="1"/>
      <c r="J25" s="4"/>
      <c r="K25" s="37">
        <v>34982.129999999997</v>
      </c>
      <c r="M25" s="48">
        <v>47518.2</v>
      </c>
      <c r="N25" s="30"/>
      <c r="O25" s="42">
        <v>41778.61</v>
      </c>
      <c r="P25" s="18"/>
      <c r="Q25" s="72">
        <v>60791.34</v>
      </c>
      <c r="R25" s="84"/>
      <c r="S25" s="72">
        <v>0</v>
      </c>
      <c r="T25" s="84"/>
      <c r="U25" s="72">
        <f t="shared" si="2"/>
        <v>60791.34</v>
      </c>
      <c r="V25" s="84"/>
      <c r="W25" s="72">
        <v>42000</v>
      </c>
      <c r="X25" s="18"/>
      <c r="Y25" s="97">
        <v>42000</v>
      </c>
    </row>
    <row r="26" spans="2:25">
      <c r="B26" s="1"/>
      <c r="C26" s="1"/>
      <c r="D26" s="1"/>
      <c r="E26" s="1"/>
      <c r="F26" s="1" t="s">
        <v>370</v>
      </c>
      <c r="G26" s="1"/>
      <c r="H26" s="1"/>
      <c r="I26" s="1"/>
      <c r="J26" s="4"/>
      <c r="K26" s="37">
        <v>0</v>
      </c>
      <c r="M26" s="48">
        <v>0</v>
      </c>
      <c r="N26" s="30"/>
      <c r="O26" s="42">
        <v>5321.76</v>
      </c>
      <c r="P26" s="18"/>
      <c r="Q26" s="72">
        <v>0</v>
      </c>
      <c r="R26" s="84"/>
      <c r="S26" s="72">
        <v>0</v>
      </c>
      <c r="T26" s="84"/>
      <c r="U26" s="72">
        <f t="shared" si="2"/>
        <v>0</v>
      </c>
      <c r="V26" s="84"/>
      <c r="W26" s="72">
        <v>0</v>
      </c>
      <c r="X26" s="18"/>
      <c r="Y26" s="97">
        <v>0</v>
      </c>
    </row>
    <row r="27" spans="2:25">
      <c r="B27" s="1"/>
      <c r="C27" s="1"/>
      <c r="D27" s="1"/>
      <c r="E27" s="1"/>
      <c r="F27" s="1" t="s">
        <v>22</v>
      </c>
      <c r="G27" s="1"/>
      <c r="H27" s="1"/>
      <c r="I27" s="1"/>
      <c r="J27" s="4"/>
      <c r="K27" s="37">
        <v>104.38</v>
      </c>
      <c r="M27" s="48">
        <v>104.38</v>
      </c>
      <c r="N27" s="30"/>
      <c r="O27" s="42">
        <v>104.38</v>
      </c>
      <c r="P27" s="18"/>
      <c r="Q27" s="72">
        <v>0</v>
      </c>
      <c r="R27" s="84"/>
      <c r="S27" s="72">
        <v>0</v>
      </c>
      <c r="T27" s="84"/>
      <c r="U27" s="72">
        <f t="shared" si="2"/>
        <v>0</v>
      </c>
      <c r="V27" s="84"/>
      <c r="W27" s="73">
        <v>100</v>
      </c>
      <c r="X27" s="19"/>
      <c r="Y27" s="98">
        <v>0</v>
      </c>
    </row>
    <row r="28" spans="2:25">
      <c r="B28" s="1"/>
      <c r="C28" s="1"/>
      <c r="D28" s="1"/>
      <c r="E28" s="1"/>
      <c r="F28" s="1" t="s">
        <v>23</v>
      </c>
      <c r="G28" s="1"/>
      <c r="H28" s="1"/>
      <c r="I28" s="1"/>
      <c r="J28" s="4"/>
      <c r="K28" s="37">
        <v>142356.01999999999</v>
      </c>
      <c r="M28" s="48">
        <v>0</v>
      </c>
      <c r="N28" s="30"/>
      <c r="O28" s="42">
        <v>0</v>
      </c>
      <c r="P28" s="18"/>
      <c r="Q28" s="72">
        <v>0</v>
      </c>
      <c r="R28" s="84"/>
      <c r="S28" s="72">
        <v>0</v>
      </c>
      <c r="T28" s="84"/>
      <c r="U28" s="72">
        <f t="shared" si="2"/>
        <v>0</v>
      </c>
      <c r="V28" s="84"/>
      <c r="W28" s="72">
        <v>50000</v>
      </c>
      <c r="X28" s="18"/>
      <c r="Y28" s="97">
        <v>0</v>
      </c>
    </row>
    <row r="29" spans="2:25">
      <c r="B29" s="1"/>
      <c r="C29" s="1"/>
      <c r="D29" s="1"/>
      <c r="E29" s="1"/>
      <c r="F29" s="1" t="s">
        <v>24</v>
      </c>
      <c r="G29" s="1"/>
      <c r="H29" s="1"/>
      <c r="I29" s="1"/>
      <c r="J29" s="4"/>
      <c r="K29" s="37">
        <v>0</v>
      </c>
      <c r="M29" s="48">
        <v>180816.72</v>
      </c>
      <c r="N29" s="30"/>
      <c r="O29" s="42">
        <v>201438</v>
      </c>
      <c r="P29" s="18"/>
      <c r="Q29" s="72">
        <v>0</v>
      </c>
      <c r="R29" s="84"/>
      <c r="S29" s="72">
        <v>0</v>
      </c>
      <c r="T29" s="84"/>
      <c r="U29" s="72">
        <f t="shared" si="2"/>
        <v>0</v>
      </c>
      <c r="V29" s="84"/>
      <c r="W29" s="72">
        <v>0</v>
      </c>
      <c r="X29" s="18"/>
      <c r="Y29" s="97">
        <v>0</v>
      </c>
    </row>
    <row r="30" spans="2:25">
      <c r="B30" s="1"/>
      <c r="C30" s="1"/>
      <c r="D30" s="1"/>
      <c r="E30" s="1"/>
      <c r="F30" s="1" t="s">
        <v>25</v>
      </c>
      <c r="G30" s="1"/>
      <c r="H30" s="1"/>
      <c r="I30" s="1"/>
      <c r="J30" s="4"/>
      <c r="K30" s="37">
        <v>2373.3000000000002</v>
      </c>
      <c r="M30" s="48">
        <v>2885.09</v>
      </c>
      <c r="N30" s="30"/>
      <c r="O30" s="42">
        <v>0</v>
      </c>
      <c r="P30" s="18"/>
      <c r="Q30" s="72">
        <v>3283</v>
      </c>
      <c r="R30" s="84"/>
      <c r="S30" s="72">
        <v>0</v>
      </c>
      <c r="T30" s="84"/>
      <c r="U30" s="72">
        <f t="shared" si="2"/>
        <v>3283</v>
      </c>
      <c r="V30" s="84"/>
      <c r="W30" s="72">
        <v>3400</v>
      </c>
      <c r="X30" s="18"/>
      <c r="Y30" s="97">
        <v>3400</v>
      </c>
    </row>
    <row r="31" spans="2:25">
      <c r="B31" s="1"/>
      <c r="C31" s="1"/>
      <c r="D31" s="1"/>
      <c r="E31" s="1"/>
      <c r="F31" s="1" t="s">
        <v>26</v>
      </c>
      <c r="G31" s="1"/>
      <c r="H31" s="1"/>
      <c r="I31" s="1"/>
      <c r="J31" s="4"/>
      <c r="K31" s="37">
        <v>2024.08</v>
      </c>
      <c r="M31" s="48">
        <v>1940.76</v>
      </c>
      <c r="N31" s="30"/>
      <c r="O31" s="42">
        <v>1338.84</v>
      </c>
      <c r="P31" s="18"/>
      <c r="Q31" s="72">
        <v>208.3</v>
      </c>
      <c r="R31" s="84"/>
      <c r="S31" s="72">
        <v>1331.7</v>
      </c>
      <c r="T31" s="84"/>
      <c r="U31" s="72">
        <f t="shared" si="2"/>
        <v>1540</v>
      </c>
      <c r="V31" s="84"/>
      <c r="W31" s="72">
        <v>1540</v>
      </c>
      <c r="X31" s="18"/>
      <c r="Y31" s="97">
        <v>1400</v>
      </c>
    </row>
    <row r="32" spans="2:25">
      <c r="B32" s="1"/>
      <c r="C32" s="1"/>
      <c r="D32" s="1"/>
      <c r="E32" s="1"/>
      <c r="F32" s="1" t="s">
        <v>27</v>
      </c>
      <c r="G32" s="1"/>
      <c r="H32" s="1"/>
      <c r="I32" s="1"/>
      <c r="J32" s="4"/>
      <c r="K32" s="37">
        <v>2800</v>
      </c>
      <c r="M32" s="48">
        <v>15080.86</v>
      </c>
      <c r="N32" s="30"/>
      <c r="O32" s="42">
        <v>2800</v>
      </c>
      <c r="P32" s="18"/>
      <c r="Q32" s="72">
        <v>2800</v>
      </c>
      <c r="R32" s="84"/>
      <c r="S32" s="72">
        <v>0</v>
      </c>
      <c r="T32" s="84"/>
      <c r="U32" s="72">
        <f t="shared" si="2"/>
        <v>2800</v>
      </c>
      <c r="V32" s="84"/>
      <c r="W32" s="72">
        <v>2800</v>
      </c>
      <c r="X32" s="18"/>
      <c r="Y32" s="97">
        <v>2800</v>
      </c>
    </row>
    <row r="33" spans="2:25" ht="15.75" thickBot="1">
      <c r="B33" s="1"/>
      <c r="C33" s="1"/>
      <c r="D33" s="1"/>
      <c r="E33" s="1"/>
      <c r="F33" s="1" t="s">
        <v>28</v>
      </c>
      <c r="G33" s="1"/>
      <c r="H33" s="1"/>
      <c r="I33" s="1"/>
      <c r="J33" s="4"/>
      <c r="K33" s="38">
        <v>22.82</v>
      </c>
      <c r="M33" s="49">
        <v>0</v>
      </c>
      <c r="N33" s="31"/>
      <c r="O33" s="59">
        <v>0</v>
      </c>
      <c r="P33" s="20"/>
      <c r="Q33" s="72">
        <v>24526</v>
      </c>
      <c r="R33" s="84"/>
      <c r="S33" s="72">
        <v>0</v>
      </c>
      <c r="T33" s="84"/>
      <c r="U33" s="72">
        <f t="shared" si="2"/>
        <v>24526</v>
      </c>
      <c r="V33" s="84"/>
      <c r="W33" s="74">
        <v>0</v>
      </c>
      <c r="X33" s="20"/>
      <c r="Y33" s="99">
        <v>0</v>
      </c>
    </row>
    <row r="34" spans="2:25">
      <c r="B34" s="1"/>
      <c r="C34" s="1"/>
      <c r="D34" s="1"/>
      <c r="E34" s="1" t="s">
        <v>29</v>
      </c>
      <c r="F34" s="1"/>
      <c r="G34" s="1"/>
      <c r="H34" s="1"/>
      <c r="I34" s="1"/>
      <c r="J34" s="4"/>
      <c r="K34" s="37">
        <f>ROUND(SUM(K15:K33),5)</f>
        <v>702487.4</v>
      </c>
      <c r="M34" s="48">
        <f>ROUND(SUM(M15:M33),5)</f>
        <v>514244.42</v>
      </c>
      <c r="N34" s="30"/>
      <c r="O34" s="61">
        <f>ROUND(SUM(O15:O33),5)</f>
        <v>511161.17</v>
      </c>
      <c r="P34" s="22"/>
      <c r="Q34" s="77">
        <f>ROUND(SUM(Q15:Q33),5)</f>
        <v>364251.34</v>
      </c>
      <c r="R34" s="87"/>
      <c r="S34" s="77">
        <f t="shared" ref="S34:W34" si="3">ROUND(SUM(S15:S33),5)</f>
        <v>72928.27</v>
      </c>
      <c r="T34" s="87"/>
      <c r="U34" s="77">
        <f t="shared" si="3"/>
        <v>437179.61</v>
      </c>
      <c r="V34" s="87"/>
      <c r="W34" s="77">
        <f t="shared" si="3"/>
        <v>433773</v>
      </c>
      <c r="X34" s="22"/>
      <c r="Y34" s="101">
        <f>ROUND(SUM(Y15:Y33),5)</f>
        <v>353511</v>
      </c>
    </row>
    <row r="35" spans="2:25">
      <c r="B35" s="1"/>
      <c r="C35" s="1"/>
      <c r="D35" s="1"/>
      <c r="E35" s="1" t="s">
        <v>30</v>
      </c>
      <c r="F35" s="1"/>
      <c r="G35" s="1"/>
      <c r="H35" s="1"/>
      <c r="I35" s="1"/>
      <c r="J35" s="4"/>
      <c r="K35" s="30"/>
      <c r="L35" s="92"/>
      <c r="M35" s="30"/>
      <c r="N35" s="30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2:25">
      <c r="B36" s="1"/>
      <c r="C36" s="1"/>
      <c r="D36" s="1"/>
      <c r="E36" s="1"/>
      <c r="F36" s="1" t="s">
        <v>31</v>
      </c>
      <c r="G36" s="1"/>
      <c r="H36" s="1"/>
      <c r="I36" s="1"/>
      <c r="J36" s="4"/>
      <c r="K36" s="37">
        <v>305</v>
      </c>
      <c r="M36" s="48">
        <v>160</v>
      </c>
      <c r="N36" s="30"/>
      <c r="O36" s="42">
        <v>32</v>
      </c>
      <c r="P36" s="18"/>
      <c r="Q36" s="72">
        <v>32</v>
      </c>
      <c r="R36" s="84"/>
      <c r="S36" s="72">
        <v>0</v>
      </c>
      <c r="T36" s="84"/>
      <c r="U36" s="72">
        <f t="shared" ref="U36:U43" si="4">+S36+Q36</f>
        <v>32</v>
      </c>
      <c r="V36" s="84"/>
      <c r="W36" s="72">
        <v>32</v>
      </c>
      <c r="X36" s="18"/>
      <c r="Y36" s="97">
        <v>200</v>
      </c>
    </row>
    <row r="37" spans="2:25">
      <c r="B37" s="1"/>
      <c r="C37" s="1"/>
      <c r="D37" s="1"/>
      <c r="E37" s="1"/>
      <c r="F37" s="1" t="s">
        <v>32</v>
      </c>
      <c r="G37" s="1"/>
      <c r="H37" s="1"/>
      <c r="I37" s="1"/>
      <c r="J37" s="4"/>
      <c r="K37" s="37">
        <v>3292.5</v>
      </c>
      <c r="M37" s="48">
        <v>2760</v>
      </c>
      <c r="N37" s="30"/>
      <c r="O37" s="42">
        <v>2785</v>
      </c>
      <c r="P37" s="18"/>
      <c r="Q37" s="72">
        <v>2824.17</v>
      </c>
      <c r="R37" s="84"/>
      <c r="S37" s="72">
        <v>0</v>
      </c>
      <c r="T37" s="84"/>
      <c r="U37" s="72">
        <f t="shared" si="4"/>
        <v>2824.17</v>
      </c>
      <c r="V37" s="84"/>
      <c r="W37" s="73">
        <v>2800</v>
      </c>
      <c r="X37" s="19"/>
      <c r="Y37" s="98">
        <v>2800</v>
      </c>
    </row>
    <row r="38" spans="2:25">
      <c r="B38" s="1"/>
      <c r="C38" s="1"/>
      <c r="D38" s="1"/>
      <c r="E38" s="1"/>
      <c r="F38" s="1" t="s">
        <v>33</v>
      </c>
      <c r="G38" s="1"/>
      <c r="H38" s="1"/>
      <c r="I38" s="1"/>
      <c r="J38" s="4"/>
      <c r="K38" s="37">
        <v>361</v>
      </c>
      <c r="M38" s="48">
        <v>1899</v>
      </c>
      <c r="N38" s="30"/>
      <c r="O38" s="42">
        <v>196</v>
      </c>
      <c r="P38" s="18"/>
      <c r="Q38" s="72">
        <v>1683</v>
      </c>
      <c r="R38" s="84"/>
      <c r="S38" s="72">
        <v>217</v>
      </c>
      <c r="T38" s="84"/>
      <c r="U38" s="72">
        <f t="shared" si="4"/>
        <v>1900</v>
      </c>
      <c r="V38" s="84"/>
      <c r="W38" s="73">
        <v>1900</v>
      </c>
      <c r="X38" s="19"/>
      <c r="Y38" s="98">
        <v>200</v>
      </c>
    </row>
    <row r="39" spans="2:25">
      <c r="B39" s="1"/>
      <c r="C39" s="1"/>
      <c r="D39" s="1"/>
      <c r="E39" s="1"/>
      <c r="F39" s="1" t="s">
        <v>34</v>
      </c>
      <c r="G39" s="1"/>
      <c r="H39" s="1"/>
      <c r="I39" s="1"/>
      <c r="J39" s="4"/>
      <c r="K39" s="37">
        <v>710</v>
      </c>
      <c r="M39" s="48">
        <v>680</v>
      </c>
      <c r="N39" s="30"/>
      <c r="O39" s="42">
        <v>685</v>
      </c>
      <c r="P39" s="18"/>
      <c r="Q39" s="72">
        <v>530</v>
      </c>
      <c r="R39" s="84"/>
      <c r="S39" s="72">
        <v>0</v>
      </c>
      <c r="T39" s="84"/>
      <c r="U39" s="72">
        <f t="shared" si="4"/>
        <v>530</v>
      </c>
      <c r="V39" s="84"/>
      <c r="W39" s="72">
        <v>600</v>
      </c>
      <c r="X39" s="18"/>
      <c r="Y39" s="97">
        <v>600</v>
      </c>
    </row>
    <row r="40" spans="2:25">
      <c r="B40" s="1"/>
      <c r="C40" s="1"/>
      <c r="D40" s="1"/>
      <c r="E40" s="1"/>
      <c r="F40" s="1" t="s">
        <v>327</v>
      </c>
      <c r="G40" s="1"/>
      <c r="H40" s="1"/>
      <c r="I40" s="1"/>
      <c r="J40" s="4"/>
      <c r="K40" s="37">
        <v>0</v>
      </c>
      <c r="M40" s="48">
        <v>0</v>
      </c>
      <c r="N40" s="30"/>
      <c r="O40" s="42">
        <v>143.18</v>
      </c>
      <c r="P40" s="18"/>
      <c r="Q40" s="72">
        <v>275.69</v>
      </c>
      <c r="R40" s="84"/>
      <c r="S40" s="72">
        <v>0</v>
      </c>
      <c r="T40" s="84"/>
      <c r="U40" s="72">
        <f t="shared" si="4"/>
        <v>275.69</v>
      </c>
      <c r="V40" s="84"/>
      <c r="W40" s="72">
        <v>0</v>
      </c>
      <c r="X40" s="18"/>
      <c r="Y40" s="97">
        <v>0</v>
      </c>
    </row>
    <row r="41" spans="2:25">
      <c r="B41" s="1"/>
      <c r="C41" s="1"/>
      <c r="D41" s="1"/>
      <c r="E41" s="1"/>
      <c r="F41" s="1" t="s">
        <v>35</v>
      </c>
      <c r="G41" s="1"/>
      <c r="H41" s="1"/>
      <c r="I41" s="1"/>
      <c r="J41" s="4"/>
      <c r="K41" s="37">
        <v>-674.5</v>
      </c>
      <c r="M41" s="48">
        <v>-480.66</v>
      </c>
      <c r="N41" s="30"/>
      <c r="O41" s="42">
        <v>0</v>
      </c>
      <c r="P41" s="18"/>
      <c r="Q41" s="72">
        <v>0</v>
      </c>
      <c r="R41" s="84"/>
      <c r="S41" s="72">
        <v>0</v>
      </c>
      <c r="T41" s="84"/>
      <c r="U41" s="72">
        <f t="shared" si="4"/>
        <v>0</v>
      </c>
      <c r="V41" s="84"/>
      <c r="W41" s="72">
        <v>0</v>
      </c>
      <c r="X41" s="18"/>
      <c r="Y41" s="97">
        <v>0</v>
      </c>
    </row>
    <row r="42" spans="2:25">
      <c r="B42" s="1"/>
      <c r="C42" s="1"/>
      <c r="D42" s="1"/>
      <c r="E42" s="1"/>
      <c r="F42" s="1" t="s">
        <v>36</v>
      </c>
      <c r="G42" s="1"/>
      <c r="H42" s="1"/>
      <c r="I42" s="1"/>
      <c r="J42" s="4"/>
      <c r="K42" s="39">
        <v>675</v>
      </c>
      <c r="L42" s="13"/>
      <c r="M42" s="50">
        <v>200</v>
      </c>
      <c r="N42" s="31"/>
      <c r="O42" s="59">
        <v>775</v>
      </c>
      <c r="P42" s="20"/>
      <c r="Q42" s="72">
        <v>0</v>
      </c>
      <c r="R42" s="84"/>
      <c r="S42" s="74">
        <v>0</v>
      </c>
      <c r="T42" s="85"/>
      <c r="U42" s="72">
        <f t="shared" si="4"/>
        <v>0</v>
      </c>
      <c r="V42" s="84"/>
      <c r="W42" s="74">
        <v>350</v>
      </c>
      <c r="X42" s="20"/>
      <c r="Y42" s="99">
        <v>350</v>
      </c>
    </row>
    <row r="43" spans="2:25" ht="15.75" thickBot="1">
      <c r="B43" s="1"/>
      <c r="C43" s="1"/>
      <c r="D43" s="1"/>
      <c r="E43" s="1"/>
      <c r="F43" s="1" t="s">
        <v>328</v>
      </c>
      <c r="G43" s="1"/>
      <c r="H43" s="1"/>
      <c r="I43" s="1"/>
      <c r="J43" s="4"/>
      <c r="K43" s="38">
        <v>0</v>
      </c>
      <c r="M43" s="49">
        <v>0</v>
      </c>
      <c r="N43" s="31"/>
      <c r="O43" s="60">
        <v>0</v>
      </c>
      <c r="P43" s="20"/>
      <c r="Q43" s="75">
        <v>0</v>
      </c>
      <c r="R43" s="86"/>
      <c r="S43" s="75">
        <v>0</v>
      </c>
      <c r="T43" s="86"/>
      <c r="U43" s="75">
        <f t="shared" si="4"/>
        <v>0</v>
      </c>
      <c r="V43" s="86"/>
      <c r="W43" s="75">
        <v>0</v>
      </c>
      <c r="X43" s="21"/>
      <c r="Y43" s="100">
        <v>0</v>
      </c>
    </row>
    <row r="44" spans="2:25">
      <c r="B44" s="1"/>
      <c r="C44" s="1"/>
      <c r="D44" s="1"/>
      <c r="E44" s="1" t="s">
        <v>37</v>
      </c>
      <c r="F44" s="1"/>
      <c r="G44" s="1"/>
      <c r="H44" s="1"/>
      <c r="I44" s="1"/>
      <c r="J44" s="4"/>
      <c r="K44" s="37">
        <f>ROUND(SUM(K35:K43),5)</f>
        <v>4669</v>
      </c>
      <c r="M44" s="48">
        <f>ROUND(SUM(M35:M43),5)</f>
        <v>5218.34</v>
      </c>
      <c r="N44" s="30"/>
      <c r="O44" s="42">
        <f>ROUND(SUM(O35:O43),5)</f>
        <v>4616.18</v>
      </c>
      <c r="P44" s="18"/>
      <c r="Q44" s="72">
        <f>ROUND(SUM(Q35:Q43),5)</f>
        <v>5344.86</v>
      </c>
      <c r="R44" s="84"/>
      <c r="S44" s="72">
        <f t="shared" ref="S44:W44" si="5">ROUND(SUM(S35:S43),5)</f>
        <v>217</v>
      </c>
      <c r="T44" s="84"/>
      <c r="U44" s="72">
        <f t="shared" si="5"/>
        <v>5561.86</v>
      </c>
      <c r="V44" s="84"/>
      <c r="W44" s="72">
        <f t="shared" si="5"/>
        <v>5682</v>
      </c>
      <c r="X44" s="18"/>
      <c r="Y44" s="97">
        <f>ROUND(SUM(Y35:Y43),5)</f>
        <v>4150</v>
      </c>
    </row>
    <row r="45" spans="2:25">
      <c r="B45" s="1"/>
      <c r="C45" s="1"/>
      <c r="D45" s="1"/>
      <c r="E45" s="1"/>
      <c r="F45" s="1"/>
      <c r="G45" s="1"/>
      <c r="H45" s="1"/>
      <c r="I45" s="1"/>
      <c r="J45" s="4"/>
      <c r="K45" s="30"/>
      <c r="L45" s="92"/>
      <c r="M45" s="30"/>
      <c r="N45" s="30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2:25">
      <c r="B46" s="1"/>
      <c r="C46" s="1"/>
      <c r="D46" s="1"/>
      <c r="E46" s="1" t="s">
        <v>38</v>
      </c>
      <c r="F46" s="1"/>
      <c r="G46" s="1"/>
      <c r="H46" s="1"/>
      <c r="I46" s="1"/>
      <c r="J46" s="4"/>
      <c r="K46" s="37">
        <v>20</v>
      </c>
      <c r="M46" s="48">
        <v>0</v>
      </c>
      <c r="N46" s="30"/>
      <c r="O46" s="42">
        <v>40</v>
      </c>
      <c r="P46" s="18"/>
      <c r="Q46" s="72">
        <v>0</v>
      </c>
      <c r="R46" s="84"/>
      <c r="S46" s="72">
        <v>0</v>
      </c>
      <c r="T46" s="84"/>
      <c r="U46" s="72">
        <f>+S46+Q46</f>
        <v>0</v>
      </c>
      <c r="V46" s="84"/>
      <c r="W46" s="72">
        <v>40</v>
      </c>
      <c r="X46" s="18"/>
      <c r="Y46" s="97">
        <v>40</v>
      </c>
    </row>
    <row r="47" spans="2:25">
      <c r="B47" s="1"/>
      <c r="C47" s="1"/>
      <c r="D47" s="1"/>
      <c r="E47" s="1" t="s">
        <v>39</v>
      </c>
      <c r="F47" s="1"/>
      <c r="G47" s="1"/>
      <c r="H47" s="1"/>
      <c r="I47" s="1"/>
      <c r="J47" s="4"/>
      <c r="K47" s="30"/>
      <c r="L47" s="92"/>
      <c r="M47" s="30"/>
      <c r="N47" s="30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2:25">
      <c r="B48" s="1"/>
      <c r="C48" s="1"/>
      <c r="D48" s="1"/>
      <c r="E48" s="1"/>
      <c r="F48" s="1" t="s">
        <v>329</v>
      </c>
      <c r="G48" s="1"/>
      <c r="H48" s="1"/>
      <c r="I48" s="1"/>
      <c r="J48" s="4"/>
      <c r="K48" s="37">
        <v>0</v>
      </c>
      <c r="M48" s="48">
        <v>0</v>
      </c>
      <c r="N48" s="30"/>
      <c r="O48" s="42">
        <v>0</v>
      </c>
      <c r="P48" s="18"/>
      <c r="Q48" s="72">
        <v>0</v>
      </c>
      <c r="R48" s="84"/>
      <c r="S48" s="72">
        <v>0</v>
      </c>
      <c r="T48" s="84"/>
      <c r="U48" s="72">
        <f>+S48+Q48</f>
        <v>0</v>
      </c>
      <c r="V48" s="84"/>
      <c r="W48" s="72">
        <v>0</v>
      </c>
      <c r="X48" s="18"/>
      <c r="Y48" s="97">
        <v>0</v>
      </c>
    </row>
    <row r="49" spans="2:25">
      <c r="B49" s="1"/>
      <c r="C49" s="1"/>
      <c r="D49" s="1"/>
      <c r="E49" s="1"/>
      <c r="F49" s="1" t="s">
        <v>40</v>
      </c>
      <c r="G49" s="1"/>
      <c r="H49" s="1"/>
      <c r="I49" s="1"/>
      <c r="J49" s="4"/>
      <c r="K49" s="37">
        <v>255.54</v>
      </c>
      <c r="M49" s="48">
        <v>87.45</v>
      </c>
      <c r="N49" s="30"/>
      <c r="O49" s="42">
        <v>125.9</v>
      </c>
      <c r="P49" s="18"/>
      <c r="Q49" s="72">
        <v>108</v>
      </c>
      <c r="R49" s="84"/>
      <c r="S49" s="72">
        <v>92</v>
      </c>
      <c r="T49" s="84"/>
      <c r="U49" s="72">
        <f t="shared" ref="U49:U62" si="6">+S49+Q49</f>
        <v>200</v>
      </c>
      <c r="V49" s="84"/>
      <c r="W49" s="73">
        <v>200</v>
      </c>
      <c r="X49" s="19"/>
      <c r="Y49" s="98">
        <v>200</v>
      </c>
    </row>
    <row r="50" spans="2:25">
      <c r="B50" s="1"/>
      <c r="C50" s="1"/>
      <c r="D50" s="1"/>
      <c r="E50" s="1"/>
      <c r="F50" s="1" t="s">
        <v>41</v>
      </c>
      <c r="G50" s="1"/>
      <c r="H50" s="1"/>
      <c r="I50" s="1"/>
      <c r="J50" s="4"/>
      <c r="K50" s="37">
        <v>37782.46</v>
      </c>
      <c r="M50" s="48">
        <v>29200.62</v>
      </c>
      <c r="N50" s="30"/>
      <c r="O50" s="42">
        <v>30146.97</v>
      </c>
      <c r="P50" s="18"/>
      <c r="Q50" s="72">
        <v>17535.580000000002</v>
      </c>
      <c r="R50" s="84"/>
      <c r="S50" s="72">
        <v>12464.42</v>
      </c>
      <c r="T50" s="84"/>
      <c r="U50" s="72">
        <f t="shared" si="6"/>
        <v>30000</v>
      </c>
      <c r="V50" s="84"/>
      <c r="W50" s="72">
        <v>30000</v>
      </c>
      <c r="X50" s="18"/>
      <c r="Y50" s="97">
        <v>30000</v>
      </c>
    </row>
    <row r="51" spans="2:25">
      <c r="B51" s="1"/>
      <c r="C51" s="1"/>
      <c r="D51" s="1"/>
      <c r="E51" s="1"/>
      <c r="F51" s="1" t="s">
        <v>42</v>
      </c>
      <c r="G51" s="1"/>
      <c r="H51" s="1"/>
      <c r="I51" s="1"/>
      <c r="J51" s="4"/>
      <c r="K51" s="37">
        <v>19050.13</v>
      </c>
      <c r="M51" s="48">
        <v>20178.599999999999</v>
      </c>
      <c r="N51" s="30"/>
      <c r="O51" s="42">
        <v>18616.599999999999</v>
      </c>
      <c r="P51" s="18"/>
      <c r="Q51" s="72">
        <v>3450</v>
      </c>
      <c r="R51" s="84"/>
      <c r="S51" s="72">
        <v>15550</v>
      </c>
      <c r="T51" s="84"/>
      <c r="U51" s="72">
        <f t="shared" si="6"/>
        <v>19000</v>
      </c>
      <c r="V51" s="84"/>
      <c r="W51" s="73">
        <v>19000</v>
      </c>
      <c r="X51" s="19"/>
      <c r="Y51" s="98">
        <v>19000</v>
      </c>
    </row>
    <row r="52" spans="2:25">
      <c r="B52" s="1"/>
      <c r="C52" s="1"/>
      <c r="D52" s="1"/>
      <c r="E52" s="1"/>
      <c r="F52" s="1" t="s">
        <v>330</v>
      </c>
      <c r="G52" s="1"/>
      <c r="H52" s="1"/>
      <c r="I52" s="1"/>
      <c r="J52" s="4"/>
      <c r="K52" s="37">
        <v>0</v>
      </c>
      <c r="M52" s="48">
        <v>0</v>
      </c>
      <c r="N52" s="30"/>
      <c r="O52" s="42">
        <v>0</v>
      </c>
      <c r="P52" s="18"/>
      <c r="Q52" s="72">
        <v>0</v>
      </c>
      <c r="R52" s="84"/>
      <c r="S52" s="72">
        <v>0</v>
      </c>
      <c r="T52" s="84"/>
      <c r="U52" s="72">
        <f t="shared" si="6"/>
        <v>0</v>
      </c>
      <c r="V52" s="84"/>
      <c r="W52" s="73">
        <v>0</v>
      </c>
      <c r="X52" s="19"/>
      <c r="Y52" s="98">
        <v>0</v>
      </c>
    </row>
    <row r="53" spans="2:25">
      <c r="B53" s="1"/>
      <c r="C53" s="1"/>
      <c r="D53" s="1"/>
      <c r="E53" s="1"/>
      <c r="F53" s="1" t="s">
        <v>43</v>
      </c>
      <c r="G53" s="1"/>
      <c r="H53" s="1"/>
      <c r="I53" s="1"/>
      <c r="J53" s="4"/>
      <c r="K53" s="37">
        <v>19181.16</v>
      </c>
      <c r="M53" s="48">
        <v>20207.919999999998</v>
      </c>
      <c r="N53" s="30"/>
      <c r="O53" s="42">
        <v>21380.16</v>
      </c>
      <c r="P53" s="18"/>
      <c r="Q53" s="72">
        <v>13413.96</v>
      </c>
      <c r="R53" s="84"/>
      <c r="S53" s="72">
        <v>7586.04</v>
      </c>
      <c r="T53" s="84"/>
      <c r="U53" s="72">
        <f t="shared" si="6"/>
        <v>21000</v>
      </c>
      <c r="V53" s="84"/>
      <c r="W53" s="73">
        <v>21000</v>
      </c>
      <c r="X53" s="19"/>
      <c r="Y53" s="98">
        <v>21000</v>
      </c>
    </row>
    <row r="54" spans="2:25">
      <c r="B54" s="1"/>
      <c r="C54" s="1"/>
      <c r="D54" s="1"/>
      <c r="E54" s="1"/>
      <c r="F54" s="1" t="s">
        <v>44</v>
      </c>
      <c r="G54" s="1"/>
      <c r="H54" s="1"/>
      <c r="I54" s="1"/>
      <c r="J54" s="4"/>
      <c r="K54" s="37">
        <v>242</v>
      </c>
      <c r="M54" s="48">
        <v>330</v>
      </c>
      <c r="N54" s="30"/>
      <c r="O54" s="42">
        <v>612</v>
      </c>
      <c r="P54" s="18"/>
      <c r="Q54" s="72">
        <v>308</v>
      </c>
      <c r="R54" s="84"/>
      <c r="S54" s="72">
        <v>110</v>
      </c>
      <c r="T54" s="84"/>
      <c r="U54" s="72">
        <f t="shared" si="6"/>
        <v>418</v>
      </c>
      <c r="V54" s="84"/>
      <c r="W54" s="72">
        <v>300</v>
      </c>
      <c r="X54" s="18"/>
      <c r="Y54" s="97">
        <v>300</v>
      </c>
    </row>
    <row r="55" spans="2:25">
      <c r="B55" s="1"/>
      <c r="C55" s="1"/>
      <c r="D55" s="1"/>
      <c r="E55" s="1"/>
      <c r="F55" s="1" t="s">
        <v>45</v>
      </c>
      <c r="G55" s="1"/>
      <c r="H55" s="1"/>
      <c r="I55" s="1"/>
      <c r="J55" s="4"/>
      <c r="K55" s="37">
        <v>4496.9399999999996</v>
      </c>
      <c r="M55" s="48">
        <v>734.11</v>
      </c>
      <c r="N55" s="30"/>
      <c r="O55" s="42">
        <v>3911.08</v>
      </c>
      <c r="P55" s="18"/>
      <c r="Q55" s="72">
        <v>394.9</v>
      </c>
      <c r="R55" s="84"/>
      <c r="S55" s="72">
        <v>1105.0999999999999</v>
      </c>
      <c r="T55" s="84"/>
      <c r="U55" s="72">
        <f t="shared" si="6"/>
        <v>1500</v>
      </c>
      <c r="V55" s="84"/>
      <c r="W55" s="73">
        <v>1500</v>
      </c>
      <c r="X55" s="19"/>
      <c r="Y55" s="98">
        <v>1600</v>
      </c>
    </row>
    <row r="56" spans="2:25">
      <c r="B56" s="1"/>
      <c r="C56" s="1"/>
      <c r="D56" s="1"/>
      <c r="E56" s="1"/>
      <c r="F56" s="1" t="s">
        <v>46</v>
      </c>
      <c r="G56" s="1"/>
      <c r="H56" s="1"/>
      <c r="I56" s="1"/>
      <c r="J56" s="4"/>
      <c r="K56" s="37">
        <v>1415</v>
      </c>
      <c r="M56" s="48">
        <v>2925</v>
      </c>
      <c r="N56" s="30"/>
      <c r="O56" s="42">
        <v>1705</v>
      </c>
      <c r="P56" s="18"/>
      <c r="Q56" s="72">
        <v>1980</v>
      </c>
      <c r="R56" s="84"/>
      <c r="S56" s="72">
        <v>520</v>
      </c>
      <c r="T56" s="84"/>
      <c r="U56" s="72">
        <f t="shared" si="6"/>
        <v>2500</v>
      </c>
      <c r="V56" s="84"/>
      <c r="W56" s="73">
        <v>2500</v>
      </c>
      <c r="X56" s="19"/>
      <c r="Y56" s="98">
        <v>2500</v>
      </c>
    </row>
    <row r="57" spans="2:25">
      <c r="B57" s="1"/>
      <c r="C57" s="1"/>
      <c r="D57" s="1"/>
      <c r="E57" s="1"/>
      <c r="F57" s="1" t="s">
        <v>331</v>
      </c>
      <c r="G57" s="1"/>
      <c r="H57" s="1"/>
      <c r="I57" s="1"/>
      <c r="J57" s="4"/>
      <c r="K57" s="37">
        <v>0</v>
      </c>
      <c r="M57" s="48">
        <v>395</v>
      </c>
      <c r="N57" s="30"/>
      <c r="O57" s="42">
        <v>-100</v>
      </c>
      <c r="P57" s="18"/>
      <c r="Q57" s="72">
        <v>0</v>
      </c>
      <c r="R57" s="84"/>
      <c r="S57" s="72">
        <v>0</v>
      </c>
      <c r="T57" s="84"/>
      <c r="U57" s="72">
        <f t="shared" si="6"/>
        <v>0</v>
      </c>
      <c r="V57" s="84"/>
      <c r="W57" s="72">
        <v>0</v>
      </c>
      <c r="X57" s="18"/>
      <c r="Y57" s="97">
        <v>0</v>
      </c>
    </row>
    <row r="58" spans="2:25">
      <c r="B58" s="1"/>
      <c r="C58" s="1"/>
      <c r="D58" s="1"/>
      <c r="E58" s="1"/>
      <c r="F58" s="1" t="s">
        <v>332</v>
      </c>
      <c r="G58" s="1"/>
      <c r="H58" s="1"/>
      <c r="I58" s="1"/>
      <c r="J58" s="4"/>
      <c r="K58" s="37">
        <v>0</v>
      </c>
      <c r="M58" s="48">
        <v>1145</v>
      </c>
      <c r="N58" s="30"/>
      <c r="O58" s="42">
        <v>-70</v>
      </c>
      <c r="P58" s="18"/>
      <c r="Q58" s="72">
        <v>70</v>
      </c>
      <c r="R58" s="84"/>
      <c r="S58" s="72">
        <v>0</v>
      </c>
      <c r="T58" s="84"/>
      <c r="U58" s="72">
        <f t="shared" si="6"/>
        <v>70</v>
      </c>
      <c r="V58" s="84"/>
      <c r="W58" s="72">
        <v>0</v>
      </c>
      <c r="X58" s="18"/>
      <c r="Y58" s="97">
        <v>0</v>
      </c>
    </row>
    <row r="59" spans="2:25">
      <c r="B59" s="1"/>
      <c r="C59" s="1"/>
      <c r="D59" s="1"/>
      <c r="E59" s="1"/>
      <c r="F59" s="1" t="s">
        <v>47</v>
      </c>
      <c r="G59" s="1"/>
      <c r="H59" s="1"/>
      <c r="I59" s="1"/>
      <c r="J59" s="4"/>
      <c r="K59" s="37">
        <v>2890</v>
      </c>
      <c r="M59" s="48">
        <v>3551.25</v>
      </c>
      <c r="N59" s="30"/>
      <c r="O59" s="42">
        <v>0</v>
      </c>
      <c r="P59" s="18"/>
      <c r="Q59" s="72">
        <v>4211.5</v>
      </c>
      <c r="R59" s="84"/>
      <c r="S59" s="72">
        <v>0</v>
      </c>
      <c r="T59" s="84"/>
      <c r="U59" s="72">
        <f t="shared" si="6"/>
        <v>4211.5</v>
      </c>
      <c r="V59" s="84"/>
      <c r="W59" s="73">
        <v>5500</v>
      </c>
      <c r="X59" s="19"/>
      <c r="Y59" s="98">
        <v>5500</v>
      </c>
    </row>
    <row r="60" spans="2:25">
      <c r="B60" s="1"/>
      <c r="C60" s="1"/>
      <c r="D60" s="1"/>
      <c r="E60" s="1"/>
      <c r="F60" s="1" t="s">
        <v>48</v>
      </c>
      <c r="G60" s="1"/>
      <c r="H60" s="1"/>
      <c r="I60" s="1"/>
      <c r="J60" s="4"/>
      <c r="K60" s="39">
        <v>50</v>
      </c>
      <c r="L60" s="13"/>
      <c r="M60" s="50">
        <v>75</v>
      </c>
      <c r="N60" s="31"/>
      <c r="O60" s="59">
        <v>436</v>
      </c>
      <c r="P60" s="20"/>
      <c r="Q60" s="72">
        <v>125</v>
      </c>
      <c r="R60" s="84"/>
      <c r="S60" s="72">
        <v>0</v>
      </c>
      <c r="T60" s="84"/>
      <c r="U60" s="72">
        <f t="shared" si="6"/>
        <v>125</v>
      </c>
      <c r="V60" s="84"/>
      <c r="W60" s="74">
        <v>400</v>
      </c>
      <c r="X60" s="20"/>
      <c r="Y60" s="99">
        <v>0</v>
      </c>
    </row>
    <row r="61" spans="2:25">
      <c r="B61" s="1"/>
      <c r="C61" s="1"/>
      <c r="D61" s="1"/>
      <c r="E61" s="1"/>
      <c r="F61" s="1" t="s">
        <v>333</v>
      </c>
      <c r="G61" s="1"/>
      <c r="H61" s="1"/>
      <c r="I61" s="1"/>
      <c r="J61" s="4"/>
      <c r="K61" s="39">
        <v>0</v>
      </c>
      <c r="M61" s="50">
        <v>0</v>
      </c>
      <c r="N61" s="31"/>
      <c r="O61" s="59">
        <v>0</v>
      </c>
      <c r="P61" s="20"/>
      <c r="Q61" s="72">
        <v>0</v>
      </c>
      <c r="R61" s="84"/>
      <c r="S61" s="72">
        <v>0</v>
      </c>
      <c r="T61" s="84"/>
      <c r="U61" s="72">
        <f t="shared" si="6"/>
        <v>0</v>
      </c>
      <c r="V61" s="84"/>
      <c r="W61" s="74">
        <v>0</v>
      </c>
      <c r="X61" s="20"/>
      <c r="Y61" s="99">
        <v>0</v>
      </c>
    </row>
    <row r="62" spans="2:25" ht="15.75" thickBot="1">
      <c r="B62" s="1"/>
      <c r="C62" s="1"/>
      <c r="D62" s="1"/>
      <c r="E62" s="1"/>
      <c r="F62" s="1" t="s">
        <v>334</v>
      </c>
      <c r="G62" s="1"/>
      <c r="H62" s="1"/>
      <c r="I62" s="1"/>
      <c r="J62" s="4"/>
      <c r="K62" s="38">
        <v>0</v>
      </c>
      <c r="M62" s="49">
        <v>0</v>
      </c>
      <c r="N62" s="31"/>
      <c r="O62" s="59">
        <v>0</v>
      </c>
      <c r="P62" s="20"/>
      <c r="Q62" s="72">
        <v>0</v>
      </c>
      <c r="R62" s="84"/>
      <c r="S62" s="72">
        <v>0</v>
      </c>
      <c r="T62" s="84"/>
      <c r="U62" s="72">
        <f t="shared" si="6"/>
        <v>0</v>
      </c>
      <c r="V62" s="84"/>
      <c r="W62" s="74">
        <v>0</v>
      </c>
      <c r="X62" s="20"/>
      <c r="Y62" s="99">
        <v>0</v>
      </c>
    </row>
    <row r="63" spans="2:25">
      <c r="B63" s="1"/>
      <c r="C63" s="1"/>
      <c r="D63" s="1"/>
      <c r="E63" s="1" t="s">
        <v>49</v>
      </c>
      <c r="F63" s="1"/>
      <c r="G63" s="1"/>
      <c r="H63" s="1"/>
      <c r="I63" s="1"/>
      <c r="J63" s="4"/>
      <c r="K63" s="37">
        <f>ROUND(SUM(K47:K62),5)</f>
        <v>85363.23</v>
      </c>
      <c r="L63" s="3"/>
      <c r="M63" s="48">
        <f t="shared" ref="M63" si="7">ROUND(SUM(M47:M62),5)</f>
        <v>78829.95</v>
      </c>
      <c r="N63" s="30"/>
      <c r="O63" s="61">
        <f>ROUND(SUM(O47:O62),5)</f>
        <v>76763.710000000006</v>
      </c>
      <c r="P63" s="22"/>
      <c r="Q63" s="77">
        <f>ROUND(SUM(Q47:Q62),5)</f>
        <v>41596.94</v>
      </c>
      <c r="R63" s="87"/>
      <c r="S63" s="77">
        <f t="shared" ref="S63:W63" si="8">ROUND(SUM(S47:S62),5)</f>
        <v>37427.56</v>
      </c>
      <c r="T63" s="87"/>
      <c r="U63" s="77">
        <f t="shared" si="8"/>
        <v>79024.5</v>
      </c>
      <c r="V63" s="87"/>
      <c r="W63" s="77">
        <f t="shared" si="8"/>
        <v>80400</v>
      </c>
      <c r="X63" s="22"/>
      <c r="Y63" s="101">
        <f>ROUND(SUM(Y47:Y62),5)</f>
        <v>80100</v>
      </c>
    </row>
    <row r="64" spans="2:25">
      <c r="B64" s="1"/>
      <c r="C64" s="1"/>
      <c r="D64" s="1"/>
      <c r="E64" s="1" t="s">
        <v>50</v>
      </c>
      <c r="F64" s="1"/>
      <c r="G64" s="1"/>
      <c r="H64" s="1"/>
      <c r="I64" s="1"/>
      <c r="J64" s="4"/>
      <c r="K64" s="30"/>
      <c r="L64" s="92"/>
      <c r="M64" s="30"/>
      <c r="N64" s="30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2:25">
      <c r="B65" s="1"/>
      <c r="C65" s="1"/>
      <c r="D65" s="1"/>
      <c r="E65" s="1"/>
      <c r="F65" s="1" t="s">
        <v>372</v>
      </c>
      <c r="G65" s="1"/>
      <c r="H65" s="1"/>
      <c r="I65" s="1"/>
      <c r="J65" s="4"/>
      <c r="K65" s="37">
        <v>0</v>
      </c>
      <c r="M65" s="48">
        <v>0</v>
      </c>
      <c r="N65" s="30"/>
      <c r="O65" s="42">
        <v>28099.79</v>
      </c>
      <c r="P65" s="18"/>
      <c r="Q65" s="72"/>
      <c r="R65" s="84"/>
      <c r="S65" s="72"/>
      <c r="T65" s="84"/>
      <c r="U65" s="72"/>
      <c r="V65" s="84"/>
      <c r="W65" s="72"/>
      <c r="X65" s="18"/>
      <c r="Y65" s="97"/>
    </row>
    <row r="66" spans="2:25">
      <c r="B66" s="1"/>
      <c r="C66" s="1"/>
      <c r="D66" s="1"/>
      <c r="E66" s="1"/>
      <c r="F66" s="1" t="s">
        <v>51</v>
      </c>
      <c r="G66" s="1"/>
      <c r="H66" s="1"/>
      <c r="I66" s="1"/>
      <c r="J66" s="4"/>
      <c r="K66" s="37">
        <v>1140.53</v>
      </c>
      <c r="M66" s="48">
        <v>2107.41</v>
      </c>
      <c r="N66" s="30"/>
      <c r="O66" s="42">
        <v>1175.43</v>
      </c>
      <c r="P66" s="18"/>
      <c r="Q66" s="72">
        <v>924.27</v>
      </c>
      <c r="R66" s="84"/>
      <c r="S66" s="72">
        <v>375.73</v>
      </c>
      <c r="T66" s="84"/>
      <c r="U66" s="72">
        <f>+S66+Q66</f>
        <v>1300</v>
      </c>
      <c r="V66" s="84"/>
      <c r="W66" s="73">
        <v>1300</v>
      </c>
      <c r="X66" s="19"/>
      <c r="Y66" s="98">
        <v>1300</v>
      </c>
    </row>
    <row r="67" spans="2:25">
      <c r="B67" s="1"/>
      <c r="C67" s="1"/>
      <c r="D67" s="1"/>
      <c r="E67" s="1"/>
      <c r="F67" s="1" t="s">
        <v>52</v>
      </c>
      <c r="G67" s="1"/>
      <c r="H67" s="1"/>
      <c r="I67" s="1"/>
      <c r="J67" s="4"/>
      <c r="K67" s="37">
        <v>1563.29</v>
      </c>
      <c r="M67" s="48">
        <v>1422.29</v>
      </c>
      <c r="N67" s="30"/>
      <c r="O67" s="42">
        <v>1073.28</v>
      </c>
      <c r="P67" s="18"/>
      <c r="Q67" s="72">
        <v>787.7</v>
      </c>
      <c r="R67" s="84"/>
      <c r="S67" s="72">
        <v>432.3</v>
      </c>
      <c r="T67" s="84"/>
      <c r="U67" s="72">
        <f t="shared" ref="U67:U80" si="9">+S67+Q67</f>
        <v>1220</v>
      </c>
      <c r="V67" s="84"/>
      <c r="W67" s="73">
        <v>1220</v>
      </c>
      <c r="X67" s="19"/>
      <c r="Y67" s="98">
        <v>1220</v>
      </c>
    </row>
    <row r="68" spans="2:25">
      <c r="B68" s="1"/>
      <c r="C68" s="1"/>
      <c r="D68" s="1"/>
      <c r="E68" s="1"/>
      <c r="F68" s="1" t="s">
        <v>335</v>
      </c>
      <c r="G68" s="1"/>
      <c r="H68" s="1"/>
      <c r="I68" s="1"/>
      <c r="J68" s="4"/>
      <c r="K68" s="37">
        <v>0</v>
      </c>
      <c r="M68" s="48">
        <v>0</v>
      </c>
      <c r="N68" s="30"/>
      <c r="O68" s="42">
        <v>1000</v>
      </c>
      <c r="P68" s="18"/>
      <c r="Q68" s="72">
        <v>0</v>
      </c>
      <c r="R68" s="84"/>
      <c r="S68" s="72">
        <v>0</v>
      </c>
      <c r="T68" s="84"/>
      <c r="U68" s="72">
        <f t="shared" si="9"/>
        <v>0</v>
      </c>
      <c r="V68" s="84"/>
      <c r="W68" s="73">
        <v>0</v>
      </c>
      <c r="X68" s="19"/>
      <c r="Y68" s="98">
        <v>0</v>
      </c>
    </row>
    <row r="69" spans="2:25">
      <c r="B69" s="1"/>
      <c r="C69" s="1"/>
      <c r="D69" s="1"/>
      <c r="E69" s="1"/>
      <c r="F69" s="1" t="s">
        <v>371</v>
      </c>
      <c r="G69" s="1"/>
      <c r="H69" s="1"/>
      <c r="I69" s="1"/>
      <c r="J69" s="4"/>
      <c r="K69" s="37">
        <v>0</v>
      </c>
      <c r="M69" s="48">
        <v>0</v>
      </c>
      <c r="N69" s="30"/>
      <c r="O69" s="42">
        <v>13500</v>
      </c>
      <c r="P69" s="18"/>
      <c r="Q69" s="72">
        <v>0</v>
      </c>
      <c r="R69" s="84"/>
      <c r="S69" s="72">
        <v>0</v>
      </c>
      <c r="T69" s="84"/>
      <c r="U69" s="72">
        <f t="shared" si="9"/>
        <v>0</v>
      </c>
      <c r="V69" s="84"/>
      <c r="W69" s="73">
        <v>0</v>
      </c>
      <c r="X69" s="19"/>
      <c r="Y69" s="98">
        <v>0</v>
      </c>
    </row>
    <row r="70" spans="2:25">
      <c r="B70" s="1"/>
      <c r="C70" s="1"/>
      <c r="D70" s="1"/>
      <c r="E70" s="1"/>
      <c r="F70" s="1" t="s">
        <v>53</v>
      </c>
      <c r="G70" s="1"/>
      <c r="H70" s="1"/>
      <c r="I70" s="1"/>
      <c r="J70" s="4"/>
      <c r="K70" s="37">
        <v>309917.90999999997</v>
      </c>
      <c r="M70" s="48">
        <v>171838.65</v>
      </c>
      <c r="N70" s="30"/>
      <c r="O70" s="42">
        <v>19791.5</v>
      </c>
      <c r="P70" s="18"/>
      <c r="Q70" s="72">
        <v>1285.06</v>
      </c>
      <c r="R70" s="84"/>
      <c r="S70" s="72">
        <v>0</v>
      </c>
      <c r="T70" s="84"/>
      <c r="U70" s="72">
        <f t="shared" si="9"/>
        <v>1285.06</v>
      </c>
      <c r="V70" s="84"/>
      <c r="W70" s="73">
        <v>0</v>
      </c>
      <c r="X70" s="19"/>
      <c r="Y70" s="98">
        <v>0</v>
      </c>
    </row>
    <row r="71" spans="2:25">
      <c r="B71" s="1"/>
      <c r="C71" s="1"/>
      <c r="D71" s="1"/>
      <c r="E71" s="1"/>
      <c r="F71" s="1" t="s">
        <v>54</v>
      </c>
      <c r="G71" s="1"/>
      <c r="H71" s="1"/>
      <c r="I71" s="1"/>
      <c r="J71" s="4"/>
      <c r="K71" s="37">
        <v>385.45</v>
      </c>
      <c r="M71" s="48">
        <v>3903.62</v>
      </c>
      <c r="N71" s="30"/>
      <c r="O71" s="42">
        <v>0.01</v>
      </c>
      <c r="P71" s="18"/>
      <c r="Q71" s="72">
        <v>0</v>
      </c>
      <c r="R71" s="84"/>
      <c r="S71" s="72">
        <v>0</v>
      </c>
      <c r="T71" s="84"/>
      <c r="U71" s="72">
        <f t="shared" si="9"/>
        <v>0</v>
      </c>
      <c r="V71" s="84"/>
      <c r="W71" s="72">
        <v>0</v>
      </c>
      <c r="X71" s="18"/>
      <c r="Y71" s="97">
        <v>0</v>
      </c>
    </row>
    <row r="72" spans="2:25">
      <c r="B72" s="1"/>
      <c r="C72" s="1"/>
      <c r="D72" s="1"/>
      <c r="E72" s="1"/>
      <c r="F72" s="1" t="s">
        <v>55</v>
      </c>
      <c r="G72" s="1"/>
      <c r="H72" s="1"/>
      <c r="I72" s="1"/>
      <c r="J72" s="4"/>
      <c r="K72" s="37">
        <v>1591.45</v>
      </c>
      <c r="M72" s="48">
        <v>204</v>
      </c>
      <c r="N72" s="30"/>
      <c r="O72" s="42">
        <v>6673.72</v>
      </c>
      <c r="P72" s="18"/>
      <c r="Q72" s="72">
        <v>30333.02</v>
      </c>
      <c r="R72" s="84"/>
      <c r="S72" s="72">
        <v>0</v>
      </c>
      <c r="T72" s="84"/>
      <c r="U72" s="72">
        <f t="shared" si="9"/>
        <v>30333.02</v>
      </c>
      <c r="V72" s="84"/>
      <c r="W72" s="72">
        <v>8857</v>
      </c>
      <c r="X72" s="18"/>
      <c r="Y72" s="97">
        <v>8857</v>
      </c>
    </row>
    <row r="73" spans="2:25">
      <c r="B73" s="1"/>
      <c r="C73" s="1"/>
      <c r="D73" s="1"/>
      <c r="E73" s="1"/>
      <c r="F73" s="1" t="s">
        <v>56</v>
      </c>
      <c r="G73" s="1"/>
      <c r="H73" s="1"/>
      <c r="I73" s="1"/>
      <c r="J73" s="4"/>
      <c r="K73" s="37">
        <v>2273.15</v>
      </c>
      <c r="M73" s="48">
        <v>0</v>
      </c>
      <c r="N73" s="30"/>
      <c r="O73" s="42">
        <v>0</v>
      </c>
      <c r="P73" s="18"/>
      <c r="Q73" s="72">
        <v>0</v>
      </c>
      <c r="R73" s="84"/>
      <c r="S73" s="72">
        <v>0</v>
      </c>
      <c r="T73" s="84"/>
      <c r="U73" s="72">
        <f t="shared" si="9"/>
        <v>0</v>
      </c>
      <c r="V73" s="84"/>
      <c r="W73" s="72">
        <v>0</v>
      </c>
      <c r="X73" s="18"/>
      <c r="Y73" s="97">
        <v>0</v>
      </c>
    </row>
    <row r="74" spans="2:25">
      <c r="B74" s="1"/>
      <c r="C74" s="1"/>
      <c r="D74" s="1"/>
      <c r="E74" s="1"/>
      <c r="F74" s="1" t="s">
        <v>57</v>
      </c>
      <c r="G74" s="1"/>
      <c r="H74" s="1"/>
      <c r="I74" s="1"/>
      <c r="J74" s="4"/>
      <c r="K74" s="37">
        <v>4869.37</v>
      </c>
      <c r="M74" s="48">
        <v>1496</v>
      </c>
      <c r="N74" s="30"/>
      <c r="O74" s="42">
        <v>3571.88</v>
      </c>
      <c r="P74" s="18"/>
      <c r="Q74" s="72">
        <v>1865</v>
      </c>
      <c r="R74" s="84"/>
      <c r="S74" s="72">
        <v>0</v>
      </c>
      <c r="T74" s="84"/>
      <c r="U74" s="72">
        <f t="shared" si="9"/>
        <v>1865</v>
      </c>
      <c r="V74" s="84"/>
      <c r="W74" s="72">
        <v>1700</v>
      </c>
      <c r="X74" s="18"/>
      <c r="Y74" s="97">
        <v>1700</v>
      </c>
    </row>
    <row r="75" spans="2:25">
      <c r="B75" s="1"/>
      <c r="C75" s="1"/>
      <c r="D75" s="1"/>
      <c r="E75" s="1"/>
      <c r="F75" s="1" t="s">
        <v>58</v>
      </c>
      <c r="G75" s="1"/>
      <c r="H75" s="1"/>
      <c r="I75" s="1"/>
      <c r="J75" s="4"/>
      <c r="K75" s="37">
        <v>137.68</v>
      </c>
      <c r="M75" s="48">
        <v>1600</v>
      </c>
      <c r="N75" s="30"/>
      <c r="O75" s="42">
        <v>200</v>
      </c>
      <c r="P75" s="18"/>
      <c r="Q75" s="72">
        <v>0</v>
      </c>
      <c r="R75" s="84"/>
      <c r="S75" s="72">
        <v>0</v>
      </c>
      <c r="T75" s="84"/>
      <c r="U75" s="72">
        <f t="shared" si="9"/>
        <v>0</v>
      </c>
      <c r="V75" s="84"/>
      <c r="W75" s="73">
        <v>1500</v>
      </c>
      <c r="X75" s="19"/>
      <c r="Y75" s="98">
        <v>0</v>
      </c>
    </row>
    <row r="76" spans="2:25">
      <c r="B76" s="1"/>
      <c r="C76" s="1"/>
      <c r="D76" s="1"/>
      <c r="E76" s="1"/>
      <c r="F76" s="1" t="s">
        <v>59</v>
      </c>
      <c r="G76" s="1"/>
      <c r="H76" s="1"/>
      <c r="I76" s="1"/>
      <c r="J76" s="4"/>
      <c r="K76" s="37">
        <v>4169.38</v>
      </c>
      <c r="M76" s="48">
        <v>3729.47</v>
      </c>
      <c r="N76" s="30"/>
      <c r="O76" s="42">
        <v>5288.71</v>
      </c>
      <c r="P76" s="18"/>
      <c r="Q76" s="72">
        <v>3869.51</v>
      </c>
      <c r="R76" s="84"/>
      <c r="S76" s="72">
        <v>630.49</v>
      </c>
      <c r="T76" s="84"/>
      <c r="U76" s="72">
        <f t="shared" si="9"/>
        <v>4500</v>
      </c>
      <c r="V76" s="84"/>
      <c r="W76" s="73">
        <v>4500</v>
      </c>
      <c r="X76" s="19"/>
      <c r="Y76" s="98">
        <v>4500</v>
      </c>
    </row>
    <row r="77" spans="2:25">
      <c r="B77" s="1"/>
      <c r="C77" s="1"/>
      <c r="D77" s="1"/>
      <c r="E77" s="1"/>
      <c r="F77" s="1" t="s">
        <v>60</v>
      </c>
      <c r="G77" s="1"/>
      <c r="H77" s="1"/>
      <c r="I77" s="1"/>
      <c r="J77" s="4"/>
      <c r="K77" s="37">
        <v>0</v>
      </c>
      <c r="M77" s="48">
        <v>969</v>
      </c>
      <c r="N77" s="30"/>
      <c r="O77" s="42">
        <v>665</v>
      </c>
      <c r="P77" s="18"/>
      <c r="Q77" s="72">
        <v>580</v>
      </c>
      <c r="R77" s="84"/>
      <c r="S77" s="72">
        <v>0</v>
      </c>
      <c r="T77" s="84"/>
      <c r="U77" s="72">
        <f t="shared" si="9"/>
        <v>580</v>
      </c>
      <c r="V77" s="84"/>
      <c r="W77" s="72">
        <v>700</v>
      </c>
      <c r="X77" s="18"/>
      <c r="Y77" s="97">
        <v>500</v>
      </c>
    </row>
    <row r="78" spans="2:25">
      <c r="B78" s="1"/>
      <c r="C78" s="1"/>
      <c r="D78" s="1"/>
      <c r="E78" s="1"/>
      <c r="F78" s="1" t="s">
        <v>61</v>
      </c>
      <c r="G78" s="1"/>
      <c r="H78" s="1"/>
      <c r="I78" s="1"/>
      <c r="J78" s="4"/>
      <c r="K78" s="37">
        <v>1236.9100000000001</v>
      </c>
      <c r="M78" s="48">
        <v>2714.29</v>
      </c>
      <c r="N78" s="30"/>
      <c r="O78" s="42">
        <v>2149</v>
      </c>
      <c r="P78" s="18"/>
      <c r="Q78" s="72">
        <v>1721.12</v>
      </c>
      <c r="R78" s="84"/>
      <c r="S78" s="72">
        <v>1278.8800000000001</v>
      </c>
      <c r="T78" s="84"/>
      <c r="U78" s="72">
        <f t="shared" si="9"/>
        <v>3000</v>
      </c>
      <c r="V78" s="84"/>
      <c r="W78" s="73">
        <v>3000</v>
      </c>
      <c r="X78" s="19"/>
      <c r="Y78" s="98">
        <v>3000</v>
      </c>
    </row>
    <row r="79" spans="2:25">
      <c r="B79" s="1"/>
      <c r="C79" s="1"/>
      <c r="D79" s="1"/>
      <c r="E79" s="1"/>
      <c r="F79" s="1" t="s">
        <v>62</v>
      </c>
      <c r="G79" s="1"/>
      <c r="H79" s="1"/>
      <c r="I79" s="1"/>
      <c r="J79" s="4"/>
      <c r="K79" s="37">
        <v>10489.12</v>
      </c>
      <c r="M79" s="48">
        <v>14743.14</v>
      </c>
      <c r="N79" s="30"/>
      <c r="O79" s="42">
        <v>14743.14</v>
      </c>
      <c r="P79" s="18"/>
      <c r="Q79" s="72">
        <v>14743.14</v>
      </c>
      <c r="R79" s="84"/>
      <c r="S79" s="72">
        <v>0</v>
      </c>
      <c r="T79" s="84"/>
      <c r="U79" s="72">
        <f t="shared" si="9"/>
        <v>14743.14</v>
      </c>
      <c r="V79" s="84"/>
      <c r="W79" s="73">
        <v>14743</v>
      </c>
      <c r="X79" s="19"/>
      <c r="Y79" s="98">
        <v>14743</v>
      </c>
    </row>
    <row r="80" spans="2:25" ht="15.75" thickBot="1">
      <c r="B80" s="1"/>
      <c r="C80" s="1"/>
      <c r="D80" s="1"/>
      <c r="E80" s="1"/>
      <c r="F80" s="1" t="s">
        <v>63</v>
      </c>
      <c r="G80" s="1"/>
      <c r="H80" s="1"/>
      <c r="I80" s="1"/>
      <c r="J80" s="4"/>
      <c r="K80" s="38">
        <v>17519.32</v>
      </c>
      <c r="M80" s="49">
        <v>20470.09</v>
      </c>
      <c r="N80" s="31"/>
      <c r="O80" s="60">
        <v>4261.82</v>
      </c>
      <c r="P80" s="21"/>
      <c r="Q80" s="75">
        <v>2904.56</v>
      </c>
      <c r="R80" s="86"/>
      <c r="S80" s="75">
        <v>13345.44</v>
      </c>
      <c r="T80" s="86"/>
      <c r="U80" s="75">
        <f t="shared" si="9"/>
        <v>16250</v>
      </c>
      <c r="V80" s="86"/>
      <c r="W80" s="76">
        <v>16250</v>
      </c>
      <c r="X80" s="19"/>
      <c r="Y80" s="98">
        <v>16250</v>
      </c>
    </row>
    <row r="81" spans="2:30">
      <c r="B81" s="1"/>
      <c r="C81" s="1"/>
      <c r="D81" s="1"/>
      <c r="E81" s="1" t="s">
        <v>64</v>
      </c>
      <c r="F81" s="1"/>
      <c r="G81" s="1"/>
      <c r="H81" s="1"/>
      <c r="I81" s="1"/>
      <c r="J81" s="4"/>
      <c r="K81" s="37">
        <f>ROUND(SUM(K64:K80),5)</f>
        <v>355293.56</v>
      </c>
      <c r="M81" s="48">
        <f>ROUND(SUM(M64:M80),5)</f>
        <v>225197.96</v>
      </c>
      <c r="N81" s="30"/>
      <c r="O81" s="42">
        <f>ROUND(SUM(O64:O80),5)</f>
        <v>102193.28</v>
      </c>
      <c r="P81" s="18"/>
      <c r="Q81" s="72">
        <f>ROUND(SUM(Q64:Q80),5)</f>
        <v>59013.38</v>
      </c>
      <c r="R81" s="84"/>
      <c r="S81" s="72">
        <f t="shared" ref="S81:W81" si="10">ROUND(SUM(S64:S80),5)</f>
        <v>16062.84</v>
      </c>
      <c r="T81" s="84"/>
      <c r="U81" s="72">
        <f t="shared" si="10"/>
        <v>75076.22</v>
      </c>
      <c r="V81" s="84"/>
      <c r="W81" s="72">
        <f t="shared" si="10"/>
        <v>53770</v>
      </c>
      <c r="X81" s="22"/>
      <c r="Y81" s="101">
        <f>ROUND(SUM(Y64:Y80),5)</f>
        <v>52070</v>
      </c>
    </row>
    <row r="82" spans="2:30">
      <c r="B82" s="1"/>
      <c r="C82" s="1"/>
      <c r="D82" s="1"/>
      <c r="E82" s="1" t="s">
        <v>65</v>
      </c>
      <c r="F82" s="1"/>
      <c r="G82" s="1"/>
      <c r="H82" s="1"/>
      <c r="I82" s="1"/>
      <c r="J82" s="4"/>
      <c r="K82" s="30"/>
      <c r="L82" s="92"/>
      <c r="M82" s="30"/>
      <c r="N82" s="30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2:30">
      <c r="B83" s="1"/>
      <c r="C83" s="1"/>
      <c r="D83" s="1"/>
      <c r="E83" s="1"/>
      <c r="F83" s="1" t="s">
        <v>66</v>
      </c>
      <c r="G83" s="1"/>
      <c r="H83" s="1"/>
      <c r="I83" s="1"/>
      <c r="J83" s="4"/>
      <c r="K83" s="37">
        <v>1857000</v>
      </c>
      <c r="M83" s="48">
        <v>0</v>
      </c>
      <c r="N83" s="30"/>
      <c r="O83" s="42">
        <v>0</v>
      </c>
      <c r="P83" s="18"/>
      <c r="Q83" s="72">
        <v>0</v>
      </c>
      <c r="R83" s="84"/>
      <c r="S83" s="72">
        <v>0</v>
      </c>
      <c r="T83" s="84"/>
      <c r="U83" s="72">
        <f>+S83+Q83</f>
        <v>0</v>
      </c>
      <c r="V83" s="84"/>
      <c r="W83" s="72">
        <v>0</v>
      </c>
      <c r="X83" s="18"/>
      <c r="Y83" s="97">
        <v>0</v>
      </c>
    </row>
    <row r="84" spans="2:30" ht="15.75" thickBot="1">
      <c r="B84" s="1"/>
      <c r="C84" s="1"/>
      <c r="D84" s="1"/>
      <c r="E84" s="1"/>
      <c r="F84" s="1" t="s">
        <v>67</v>
      </c>
      <c r="G84" s="1"/>
      <c r="H84" s="1"/>
      <c r="I84" s="1"/>
      <c r="J84" s="4"/>
      <c r="K84" s="39">
        <v>105485.34</v>
      </c>
      <c r="M84" s="50">
        <v>83994</v>
      </c>
      <c r="N84" s="31"/>
      <c r="O84" s="59">
        <v>96000</v>
      </c>
      <c r="P84" s="20"/>
      <c r="Q84" s="74">
        <v>137972.41</v>
      </c>
      <c r="R84" s="85"/>
      <c r="S84" s="74">
        <v>0</v>
      </c>
      <c r="T84" s="85"/>
      <c r="U84" s="72">
        <f>+S84+Q84</f>
        <v>137972.41</v>
      </c>
      <c r="V84" s="84"/>
      <c r="W84" s="74">
        <v>93000</v>
      </c>
      <c r="X84" s="20"/>
      <c r="Y84" s="99">
        <v>0</v>
      </c>
    </row>
    <row r="85" spans="2:30">
      <c r="B85" s="1"/>
      <c r="C85" s="1"/>
      <c r="D85" s="1"/>
      <c r="E85" s="1" t="s">
        <v>68</v>
      </c>
      <c r="F85" s="1"/>
      <c r="G85" s="1"/>
      <c r="H85" s="1"/>
      <c r="I85" s="1"/>
      <c r="J85" s="4"/>
      <c r="K85" s="40">
        <f>ROUND(SUM(K82:K84),5)</f>
        <v>1962485.34</v>
      </c>
      <c r="M85" s="51">
        <f>ROUND(SUM(M82:M84),5)</f>
        <v>83994</v>
      </c>
      <c r="N85" s="31"/>
      <c r="O85" s="61">
        <f>ROUND(SUM(O82:O84),5)</f>
        <v>96000</v>
      </c>
      <c r="P85" s="22"/>
      <c r="Q85" s="77">
        <f>ROUND(SUM(Q82:Q84),5)</f>
        <v>137972.41</v>
      </c>
      <c r="R85" s="87"/>
      <c r="S85" s="77">
        <f t="shared" ref="S85:W85" si="11">ROUND(SUM(S82:S84),5)</f>
        <v>0</v>
      </c>
      <c r="T85" s="87"/>
      <c r="U85" s="77">
        <f t="shared" si="11"/>
        <v>137972.41</v>
      </c>
      <c r="V85" s="87"/>
      <c r="W85" s="77">
        <f t="shared" si="11"/>
        <v>93000</v>
      </c>
      <c r="X85" s="22"/>
      <c r="Y85" s="101">
        <f>ROUND(SUM(Y82:Y84),5)</f>
        <v>0</v>
      </c>
    </row>
    <row r="86" spans="2:30">
      <c r="B86" s="1"/>
      <c r="C86" s="1"/>
      <c r="D86" s="1"/>
      <c r="E86" s="1" t="s">
        <v>336</v>
      </c>
      <c r="F86" s="1"/>
      <c r="G86" s="1"/>
      <c r="H86" s="1"/>
      <c r="I86" s="1"/>
      <c r="J86" s="4"/>
      <c r="K86" s="39">
        <v>0</v>
      </c>
      <c r="L86" s="13"/>
      <c r="M86" s="50">
        <v>0</v>
      </c>
      <c r="N86" s="31"/>
      <c r="O86" s="59">
        <v>0</v>
      </c>
      <c r="P86" s="20"/>
      <c r="Q86" s="74">
        <v>1201.78</v>
      </c>
      <c r="R86" s="85"/>
      <c r="S86" s="74">
        <v>0</v>
      </c>
      <c r="T86" s="85"/>
      <c r="U86" s="72">
        <f>+S86+Q86</f>
        <v>1201.78</v>
      </c>
      <c r="V86" s="84"/>
      <c r="W86" s="74">
        <v>0</v>
      </c>
      <c r="X86" s="20"/>
      <c r="Y86" s="99">
        <v>0</v>
      </c>
    </row>
    <row r="87" spans="2:30" ht="15.75" thickBot="1">
      <c r="B87" s="1"/>
      <c r="C87" s="1"/>
      <c r="D87" s="1"/>
      <c r="E87" s="1" t="s">
        <v>337</v>
      </c>
      <c r="F87" s="1"/>
      <c r="G87" s="1"/>
      <c r="H87" s="1"/>
      <c r="I87" s="1"/>
      <c r="J87" s="4"/>
      <c r="K87" s="38">
        <v>0</v>
      </c>
      <c r="L87" s="13"/>
      <c r="M87" s="49">
        <v>0</v>
      </c>
      <c r="N87" s="31"/>
      <c r="O87" s="59">
        <v>0</v>
      </c>
      <c r="P87" s="20"/>
      <c r="Q87" s="74">
        <v>14943.02</v>
      </c>
      <c r="R87" s="85"/>
      <c r="S87" s="74">
        <v>0</v>
      </c>
      <c r="T87" s="85"/>
      <c r="U87" s="72">
        <f>+S87+Q87</f>
        <v>14943.02</v>
      </c>
      <c r="V87" s="84"/>
      <c r="W87" s="74">
        <v>0</v>
      </c>
      <c r="X87" s="20"/>
      <c r="Y87" s="99">
        <v>0</v>
      </c>
    </row>
    <row r="88" spans="2:30" ht="15.75" thickBot="1">
      <c r="B88" s="1"/>
      <c r="C88" s="1"/>
      <c r="D88" s="1" t="s">
        <v>69</v>
      </c>
      <c r="E88" s="1"/>
      <c r="F88" s="1"/>
      <c r="G88" s="1"/>
      <c r="H88" s="1"/>
      <c r="I88" s="1"/>
      <c r="J88" s="4"/>
      <c r="K88" s="38">
        <f>ROUND(K4+K11+K14+K34+SUM(K44:K46)+K63+K81+SUM(K85:K87),5)</f>
        <v>4035981.2</v>
      </c>
      <c r="L88" s="5"/>
      <c r="M88" s="49">
        <f t="shared" ref="M88" si="12">ROUND(M4+M11+M14+M34+SUM(M44:M46)+M63+M81+SUM(M85:M87),5)</f>
        <v>1793099.09</v>
      </c>
      <c r="N88" s="31"/>
      <c r="O88" s="62">
        <f>ROUND(O4+O11+O14+O34+SUM(O44:O46)+O63+O81+SUM(O85:O87),5)</f>
        <v>1817443.3</v>
      </c>
      <c r="P88" s="23"/>
      <c r="Q88" s="78">
        <f>ROUND(Q4+Q11+Q14+Q34+SUM(Q44:Q46)+Q63+Q81+SUM(Q85:Q87),5)</f>
        <v>1576997.41</v>
      </c>
      <c r="R88" s="88"/>
      <c r="S88" s="78">
        <f t="shared" ref="S88:W88" si="13">ROUND(S4+S11+S14+S34+SUM(S44:S46)+S63+S81+SUM(S85:S87),5)</f>
        <v>212603.99</v>
      </c>
      <c r="T88" s="88"/>
      <c r="U88" s="78">
        <f t="shared" si="13"/>
        <v>1789601.4</v>
      </c>
      <c r="V88" s="88"/>
      <c r="W88" s="78">
        <f t="shared" si="13"/>
        <v>1705937</v>
      </c>
      <c r="X88" s="23"/>
      <c r="Y88" s="102">
        <f>ROUND(Y4+Y11+Y14+Y34+SUM(Y44:Y46)+Y63+Y81+SUM(Y85:Y87),5)</f>
        <v>1549143</v>
      </c>
    </row>
    <row r="89" spans="2:30">
      <c r="B89" s="1"/>
      <c r="C89" s="1" t="s">
        <v>70</v>
      </c>
      <c r="D89" s="1"/>
      <c r="E89" s="1"/>
      <c r="F89" s="1"/>
      <c r="G89" s="1"/>
      <c r="H89" s="1"/>
      <c r="I89" s="1"/>
      <c r="J89" s="4"/>
      <c r="K89" s="37">
        <f>K88</f>
        <v>4035981.2</v>
      </c>
      <c r="M89" s="48">
        <f>M88</f>
        <v>1793099.09</v>
      </c>
      <c r="N89" s="3"/>
      <c r="O89" s="37">
        <f t="shared" ref="O89" si="14">O88</f>
        <v>1817443.3</v>
      </c>
      <c r="P89" s="18"/>
      <c r="Q89" s="72">
        <f>Q88</f>
        <v>1576997.41</v>
      </c>
      <c r="R89" s="84"/>
      <c r="S89" s="72">
        <f t="shared" ref="S89:W89" si="15">S88</f>
        <v>212603.99</v>
      </c>
      <c r="T89" s="84"/>
      <c r="U89" s="72">
        <f t="shared" si="15"/>
        <v>1789601.4</v>
      </c>
      <c r="V89" s="84"/>
      <c r="W89" s="72">
        <f t="shared" si="15"/>
        <v>1705937</v>
      </c>
      <c r="X89" s="18"/>
      <c r="Y89" s="97">
        <f>Y88</f>
        <v>1549143</v>
      </c>
      <c r="Z89" s="106"/>
    </row>
    <row r="90" spans="2:30">
      <c r="B90" s="1"/>
      <c r="C90" s="1"/>
      <c r="D90" s="1"/>
      <c r="E90" s="1"/>
      <c r="F90" s="1"/>
      <c r="G90" s="1"/>
      <c r="H90" s="1"/>
      <c r="I90" s="1"/>
      <c r="J90" s="4"/>
      <c r="K90" s="30"/>
      <c r="L90" s="92"/>
      <c r="M90" s="30"/>
      <c r="N90" s="30"/>
      <c r="O90" s="30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2:30" ht="15.75">
      <c r="B91" s="1"/>
      <c r="C91" s="1"/>
      <c r="D91" s="107" t="s">
        <v>71</v>
      </c>
      <c r="E91" s="1"/>
      <c r="F91" s="1"/>
      <c r="G91" s="1"/>
      <c r="H91" s="1"/>
      <c r="I91" s="1"/>
      <c r="J91" s="4"/>
      <c r="K91" s="30"/>
      <c r="L91" s="92"/>
      <c r="M91" s="30"/>
      <c r="N91" s="30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2:30">
      <c r="B92" s="1"/>
      <c r="C92" s="1"/>
      <c r="D92" s="1"/>
      <c r="E92" s="1" t="s">
        <v>72</v>
      </c>
      <c r="F92" s="1"/>
      <c r="G92" s="1"/>
      <c r="H92" s="1"/>
      <c r="I92" s="1"/>
      <c r="J92" s="4"/>
      <c r="K92" s="30"/>
      <c r="L92" s="92"/>
      <c r="M92" s="30"/>
      <c r="N92" s="30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2:30">
      <c r="B93" s="1"/>
      <c r="C93" s="1"/>
      <c r="D93" s="1"/>
      <c r="E93" s="1"/>
      <c r="F93" s="1" t="s">
        <v>73</v>
      </c>
      <c r="G93" s="1"/>
      <c r="H93" s="1"/>
      <c r="I93" s="1"/>
      <c r="J93" s="4"/>
      <c r="K93" s="37">
        <v>23099.96</v>
      </c>
      <c r="M93" s="48">
        <v>23988.42</v>
      </c>
      <c r="N93" s="30"/>
      <c r="O93" s="42">
        <v>23099.96</v>
      </c>
      <c r="P93" s="18"/>
      <c r="Q93" s="72">
        <v>15103.82</v>
      </c>
      <c r="R93" s="84"/>
      <c r="S93" s="72">
        <v>7996.18</v>
      </c>
      <c r="T93" s="84"/>
      <c r="U93" s="72">
        <f>+S93+Q93</f>
        <v>23100</v>
      </c>
      <c r="V93" s="84"/>
      <c r="W93" s="73">
        <v>23100</v>
      </c>
      <c r="X93" s="19"/>
      <c r="Y93" s="98">
        <v>23100</v>
      </c>
      <c r="AA93" s="1"/>
      <c r="AB93" s="1"/>
      <c r="AC93" s="1"/>
      <c r="AD93" s="1"/>
    </row>
    <row r="94" spans="2:30">
      <c r="B94" s="1"/>
      <c r="C94" s="1"/>
      <c r="D94" s="1"/>
      <c r="E94" s="1"/>
      <c r="F94" s="1" t="s">
        <v>74</v>
      </c>
      <c r="G94" s="1"/>
      <c r="H94" s="1"/>
      <c r="I94" s="1"/>
      <c r="J94" s="4"/>
      <c r="K94" s="37">
        <v>8000</v>
      </c>
      <c r="M94" s="48">
        <v>8000</v>
      </c>
      <c r="N94" s="30"/>
      <c r="O94" s="42">
        <v>8050.59</v>
      </c>
      <c r="P94" s="18"/>
      <c r="Q94" s="72">
        <v>4000</v>
      </c>
      <c r="R94" s="84"/>
      <c r="S94" s="72">
        <v>4000</v>
      </c>
      <c r="T94" s="84"/>
      <c r="U94" s="72">
        <f t="shared" ref="U94:U104" si="16">+S94+Q94</f>
        <v>8000</v>
      </c>
      <c r="V94" s="84"/>
      <c r="W94" s="73">
        <v>8000</v>
      </c>
      <c r="X94" s="19"/>
      <c r="Y94" s="98">
        <v>8000</v>
      </c>
      <c r="AA94" s="1"/>
      <c r="AB94" s="1"/>
      <c r="AC94" s="1"/>
      <c r="AD94" s="1"/>
    </row>
    <row r="95" spans="2:30">
      <c r="B95" s="1"/>
      <c r="C95" s="1"/>
      <c r="D95" s="1"/>
      <c r="E95" s="1"/>
      <c r="F95" s="1" t="s">
        <v>75</v>
      </c>
      <c r="G95" s="1"/>
      <c r="H95" s="1"/>
      <c r="I95" s="1"/>
      <c r="J95" s="4"/>
      <c r="K95" s="37">
        <v>1442.98</v>
      </c>
      <c r="M95" s="48">
        <v>2691.28</v>
      </c>
      <c r="N95" s="30"/>
      <c r="O95" s="42">
        <v>1515</v>
      </c>
      <c r="P95" s="18"/>
      <c r="Q95" s="72">
        <v>420</v>
      </c>
      <c r="R95" s="84"/>
      <c r="S95" s="72">
        <v>780</v>
      </c>
      <c r="T95" s="84"/>
      <c r="U95" s="72">
        <f t="shared" si="16"/>
        <v>1200</v>
      </c>
      <c r="V95" s="84"/>
      <c r="W95" s="73">
        <v>1200</v>
      </c>
      <c r="X95" s="19"/>
      <c r="Y95" s="98">
        <v>1200</v>
      </c>
      <c r="AA95" s="1"/>
      <c r="AB95" s="1"/>
      <c r="AC95" s="1"/>
      <c r="AD95" s="1"/>
    </row>
    <row r="96" spans="2:30">
      <c r="B96" s="1"/>
      <c r="C96" s="1"/>
      <c r="D96" s="1"/>
      <c r="E96" s="1"/>
      <c r="F96" s="1" t="s">
        <v>76</v>
      </c>
      <c r="G96" s="1"/>
      <c r="H96" s="1"/>
      <c r="I96" s="1"/>
      <c r="J96" s="4"/>
      <c r="K96" s="37">
        <v>2239.11</v>
      </c>
      <c r="M96" s="48">
        <v>1171.97</v>
      </c>
      <c r="N96" s="30"/>
      <c r="O96" s="42">
        <v>847.82</v>
      </c>
      <c r="P96" s="18"/>
      <c r="Q96" s="72">
        <v>941.32</v>
      </c>
      <c r="R96" s="84"/>
      <c r="S96" s="72">
        <v>58.68</v>
      </c>
      <c r="T96" s="84"/>
      <c r="U96" s="72">
        <f t="shared" si="16"/>
        <v>1000</v>
      </c>
      <c r="V96" s="84"/>
      <c r="W96" s="72">
        <v>1000</v>
      </c>
      <c r="X96" s="18"/>
      <c r="Y96" s="97">
        <v>1000</v>
      </c>
    </row>
    <row r="97" spans="2:26">
      <c r="B97" s="1"/>
      <c r="C97" s="1"/>
      <c r="D97" s="1"/>
      <c r="E97" s="1"/>
      <c r="F97" s="1" t="s">
        <v>77</v>
      </c>
      <c r="G97" s="1"/>
      <c r="H97" s="1"/>
      <c r="I97" s="1"/>
      <c r="J97" s="4"/>
      <c r="K97" s="37">
        <v>38981.25</v>
      </c>
      <c r="M97" s="48">
        <v>40500</v>
      </c>
      <c r="N97" s="30"/>
      <c r="O97" s="42">
        <v>39000</v>
      </c>
      <c r="P97" s="18"/>
      <c r="Q97" s="72">
        <v>25500</v>
      </c>
      <c r="R97" s="84"/>
      <c r="S97" s="72">
        <v>13500</v>
      </c>
      <c r="T97" s="84"/>
      <c r="U97" s="72">
        <f t="shared" si="16"/>
        <v>39000</v>
      </c>
      <c r="V97" s="84"/>
      <c r="W97" s="73">
        <v>39000</v>
      </c>
      <c r="X97" s="19"/>
      <c r="Y97" s="98">
        <v>43100</v>
      </c>
      <c r="Z97" s="160"/>
    </row>
    <row r="98" spans="2:26">
      <c r="B98" s="1"/>
      <c r="C98" s="1"/>
      <c r="D98" s="1"/>
      <c r="E98" s="1"/>
      <c r="F98" s="1" t="s">
        <v>78</v>
      </c>
      <c r="G98" s="1"/>
      <c r="H98" s="1"/>
      <c r="I98" s="1"/>
      <c r="J98" s="4"/>
      <c r="K98" s="37">
        <v>0</v>
      </c>
      <c r="M98" s="48">
        <v>0</v>
      </c>
      <c r="N98" s="30"/>
      <c r="O98" s="42">
        <v>2887.5</v>
      </c>
      <c r="P98" s="18"/>
      <c r="Q98" s="72">
        <v>1683</v>
      </c>
      <c r="R98" s="84"/>
      <c r="S98" s="72">
        <v>891</v>
      </c>
      <c r="T98" s="84"/>
      <c r="U98" s="72">
        <f t="shared" si="16"/>
        <v>2574</v>
      </c>
      <c r="V98" s="84"/>
      <c r="W98" s="73">
        <v>2563</v>
      </c>
      <c r="X98" s="19"/>
      <c r="Y98" s="98">
        <v>2563</v>
      </c>
    </row>
    <row r="99" spans="2:26">
      <c r="B99" s="1"/>
      <c r="C99" s="1"/>
      <c r="D99" s="1"/>
      <c r="E99" s="1"/>
      <c r="F99" s="1" t="s">
        <v>79</v>
      </c>
      <c r="G99" s="1"/>
      <c r="H99" s="1"/>
      <c r="I99" s="1"/>
      <c r="J99" s="4"/>
      <c r="K99" s="37">
        <v>6838.75</v>
      </c>
      <c r="M99" s="48">
        <v>8221.85</v>
      </c>
      <c r="N99" s="30"/>
      <c r="O99" s="42">
        <v>6398.34</v>
      </c>
      <c r="P99" s="18"/>
      <c r="Q99" s="72">
        <v>6719.7</v>
      </c>
      <c r="R99" s="84"/>
      <c r="S99" s="72">
        <v>480.3</v>
      </c>
      <c r="T99" s="84"/>
      <c r="U99" s="72">
        <f t="shared" si="16"/>
        <v>7200</v>
      </c>
      <c r="V99" s="84"/>
      <c r="W99" s="73">
        <v>7200</v>
      </c>
      <c r="X99" s="19"/>
      <c r="Y99" s="98">
        <v>7200</v>
      </c>
    </row>
    <row r="100" spans="2:26">
      <c r="B100" s="1"/>
      <c r="C100" s="1"/>
      <c r="D100" s="1"/>
      <c r="E100" s="1"/>
      <c r="F100" s="1" t="s">
        <v>80</v>
      </c>
      <c r="G100" s="1"/>
      <c r="H100" s="1"/>
      <c r="I100" s="1"/>
      <c r="J100" s="4"/>
      <c r="K100" s="37">
        <v>17072.560000000001</v>
      </c>
      <c r="M100" s="48">
        <v>15078.18</v>
      </c>
      <c r="N100" s="30"/>
      <c r="O100" s="42">
        <v>15702.07</v>
      </c>
      <c r="P100" s="18"/>
      <c r="Q100" s="72">
        <v>16531.349999999999</v>
      </c>
      <c r="R100" s="84"/>
      <c r="S100" s="72">
        <v>3000</v>
      </c>
      <c r="T100" s="84"/>
      <c r="U100" s="72">
        <f t="shared" si="16"/>
        <v>19531.349999999999</v>
      </c>
      <c r="V100" s="84"/>
      <c r="W100" s="73">
        <v>15740</v>
      </c>
      <c r="X100" s="19"/>
      <c r="Y100" s="98">
        <v>19500</v>
      </c>
    </row>
    <row r="101" spans="2:26">
      <c r="B101" s="1"/>
      <c r="C101" s="1"/>
      <c r="D101" s="1"/>
      <c r="E101" s="1"/>
      <c r="F101" s="1" t="s">
        <v>81</v>
      </c>
      <c r="G101" s="1"/>
      <c r="H101" s="1"/>
      <c r="I101" s="1"/>
      <c r="J101" s="4"/>
      <c r="K101" s="39">
        <v>17124.5</v>
      </c>
      <c r="M101" s="50">
        <v>26990</v>
      </c>
      <c r="N101" s="31"/>
      <c r="O101" s="59">
        <v>18039</v>
      </c>
      <c r="P101" s="18"/>
      <c r="Q101" s="72">
        <v>17548</v>
      </c>
      <c r="R101" s="84"/>
      <c r="S101" s="72">
        <v>0</v>
      </c>
      <c r="T101" s="84"/>
      <c r="U101" s="72">
        <f t="shared" si="16"/>
        <v>17548</v>
      </c>
      <c r="V101" s="84"/>
      <c r="W101" s="73">
        <v>18000</v>
      </c>
      <c r="X101" s="19"/>
      <c r="Y101" s="98">
        <v>18000</v>
      </c>
    </row>
    <row r="102" spans="2:26">
      <c r="B102" s="1"/>
      <c r="C102" s="1"/>
      <c r="D102" s="1"/>
      <c r="E102" s="1"/>
      <c r="F102" s="1" t="s">
        <v>82</v>
      </c>
      <c r="G102" s="1"/>
      <c r="H102" s="1"/>
      <c r="I102" s="1"/>
      <c r="J102" s="4"/>
      <c r="K102" s="37"/>
      <c r="M102" s="48"/>
      <c r="N102" s="30"/>
      <c r="O102" s="42"/>
      <c r="P102" s="18"/>
      <c r="Q102" s="72"/>
      <c r="R102" s="84"/>
      <c r="S102" s="72"/>
      <c r="T102" s="84"/>
      <c r="U102" s="72"/>
      <c r="V102" s="84"/>
      <c r="W102" s="72"/>
      <c r="X102" s="18"/>
      <c r="Y102" s="97"/>
    </row>
    <row r="103" spans="2:26">
      <c r="B103" s="1"/>
      <c r="C103" s="1"/>
      <c r="D103" s="1"/>
      <c r="E103" s="1"/>
      <c r="F103" s="1"/>
      <c r="G103" s="1" t="s">
        <v>83</v>
      </c>
      <c r="H103" s="1"/>
      <c r="I103" s="1"/>
      <c r="J103" s="4"/>
      <c r="K103" s="37">
        <v>438.45</v>
      </c>
      <c r="M103" s="48">
        <v>4411.01</v>
      </c>
      <c r="N103" s="30"/>
      <c r="O103" s="42">
        <v>147.77000000000001</v>
      </c>
      <c r="P103" s="18"/>
      <c r="Q103" s="72">
        <v>37.479999999999997</v>
      </c>
      <c r="R103" s="84"/>
      <c r="S103" s="72">
        <v>100</v>
      </c>
      <c r="T103" s="84"/>
      <c r="U103" s="72">
        <f t="shared" si="16"/>
        <v>137.47999999999999</v>
      </c>
      <c r="V103" s="84"/>
      <c r="W103" s="72">
        <v>5000</v>
      </c>
      <c r="X103" s="18"/>
      <c r="Y103" s="97">
        <v>150</v>
      </c>
    </row>
    <row r="104" spans="2:26" ht="15.75" thickBot="1">
      <c r="B104" s="1"/>
      <c r="C104" s="1"/>
      <c r="D104" s="1"/>
      <c r="E104" s="1"/>
      <c r="F104" s="1"/>
      <c r="G104" s="1" t="s">
        <v>84</v>
      </c>
      <c r="H104" s="1"/>
      <c r="I104" s="1"/>
      <c r="J104" s="4"/>
      <c r="K104" s="38">
        <v>2500.59</v>
      </c>
      <c r="M104" s="49">
        <v>0</v>
      </c>
      <c r="N104" s="31"/>
      <c r="O104" s="60">
        <v>1413.84</v>
      </c>
      <c r="P104" s="21"/>
      <c r="Q104" s="75">
        <v>13109.85</v>
      </c>
      <c r="R104" s="86"/>
      <c r="S104" s="75">
        <v>1000</v>
      </c>
      <c r="T104" s="86"/>
      <c r="U104" s="75">
        <f t="shared" si="16"/>
        <v>14109.85</v>
      </c>
      <c r="V104" s="86"/>
      <c r="W104" s="76">
        <v>9000</v>
      </c>
      <c r="X104" s="19"/>
      <c r="Y104" s="98">
        <v>1500</v>
      </c>
    </row>
    <row r="105" spans="2:26">
      <c r="B105" s="1"/>
      <c r="C105" s="1"/>
      <c r="D105" s="1"/>
      <c r="E105" s="1"/>
      <c r="F105" s="1" t="s">
        <v>85</v>
      </c>
      <c r="G105" s="1"/>
      <c r="H105" s="1"/>
      <c r="I105" s="1"/>
      <c r="J105" s="4"/>
      <c r="K105" s="37">
        <f>ROUND(SUM(K102:K104),5)</f>
        <v>2939.04</v>
      </c>
      <c r="M105" s="48">
        <f>ROUND(SUM(M102:M104),5)</f>
        <v>4411.01</v>
      </c>
      <c r="N105" s="30"/>
      <c r="O105" s="42">
        <f>ROUND(SUM(O102:O104),5)</f>
        <v>1561.61</v>
      </c>
      <c r="P105" s="18"/>
      <c r="Q105" s="72">
        <f>ROUND(SUM(Q102:Q104),5)</f>
        <v>13147.33</v>
      </c>
      <c r="R105" s="84"/>
      <c r="S105" s="72">
        <f t="shared" ref="S105:W105" si="17">ROUND(SUM(S102:S104),5)</f>
        <v>1100</v>
      </c>
      <c r="T105" s="84"/>
      <c r="U105" s="72">
        <f t="shared" si="17"/>
        <v>14247.33</v>
      </c>
      <c r="V105" s="84"/>
      <c r="W105" s="72">
        <f t="shared" si="17"/>
        <v>14000</v>
      </c>
      <c r="X105" s="22"/>
      <c r="Y105" s="101">
        <f>ROUND(SUM(Y102:Y104),5)</f>
        <v>1650</v>
      </c>
    </row>
    <row r="106" spans="2:26">
      <c r="B106" s="1"/>
      <c r="C106" s="1"/>
      <c r="D106" s="1"/>
      <c r="E106" s="1"/>
      <c r="F106" s="1"/>
      <c r="G106" s="1"/>
      <c r="H106" s="1"/>
      <c r="I106" s="1"/>
      <c r="J106" s="4"/>
      <c r="K106" s="30"/>
      <c r="L106" s="92"/>
      <c r="M106" s="30"/>
      <c r="N106" s="30"/>
      <c r="O106" s="84"/>
      <c r="P106" s="84"/>
      <c r="Q106" s="84"/>
      <c r="R106" s="84"/>
      <c r="S106" s="84"/>
      <c r="T106" s="84"/>
      <c r="U106" s="84"/>
      <c r="V106" s="84"/>
      <c r="W106" s="84"/>
      <c r="X106" s="85"/>
      <c r="Y106" s="85"/>
    </row>
    <row r="107" spans="2:26">
      <c r="B107" s="1"/>
      <c r="C107" s="1"/>
      <c r="D107" s="1"/>
      <c r="E107" s="1"/>
      <c r="F107" s="1" t="s">
        <v>86</v>
      </c>
      <c r="G107" s="1"/>
      <c r="H107" s="1"/>
      <c r="I107" s="1"/>
      <c r="J107" s="4"/>
      <c r="K107" s="37">
        <v>217.66</v>
      </c>
      <c r="M107" s="48">
        <v>0</v>
      </c>
      <c r="N107" s="30"/>
      <c r="O107" s="42">
        <v>361.9</v>
      </c>
      <c r="P107" s="18"/>
      <c r="Q107" s="72">
        <v>0</v>
      </c>
      <c r="R107" s="84"/>
      <c r="S107" s="72">
        <v>0</v>
      </c>
      <c r="T107" s="84"/>
      <c r="U107" s="72">
        <f>+S107+Q107</f>
        <v>0</v>
      </c>
      <c r="V107" s="84"/>
      <c r="W107" s="72">
        <v>0</v>
      </c>
      <c r="X107" s="18"/>
      <c r="Y107" s="97">
        <v>0</v>
      </c>
    </row>
    <row r="108" spans="2:26">
      <c r="B108" s="1"/>
      <c r="C108" s="1"/>
      <c r="D108" s="1"/>
      <c r="E108" s="1"/>
      <c r="F108" s="1" t="s">
        <v>87</v>
      </c>
      <c r="G108" s="1"/>
      <c r="H108" s="1"/>
      <c r="I108" s="1"/>
      <c r="J108" s="4"/>
      <c r="K108" s="37">
        <v>5882.68</v>
      </c>
      <c r="M108" s="48">
        <v>6066.59</v>
      </c>
      <c r="N108" s="30"/>
      <c r="O108" s="42">
        <v>5742.44</v>
      </c>
      <c r="P108" s="18"/>
      <c r="Q108" s="72">
        <v>3869.8</v>
      </c>
      <c r="R108" s="84"/>
      <c r="S108" s="72">
        <v>2130.1999999999998</v>
      </c>
      <c r="T108" s="84"/>
      <c r="U108" s="72">
        <f t="shared" ref="U108:U117" si="18">+S108+Q108</f>
        <v>6000</v>
      </c>
      <c r="V108" s="84"/>
      <c r="W108" s="72">
        <v>6000</v>
      </c>
      <c r="X108" s="18"/>
      <c r="Y108" s="97">
        <v>6000</v>
      </c>
    </row>
    <row r="109" spans="2:26">
      <c r="B109" s="1"/>
      <c r="C109" s="1"/>
      <c r="D109" s="1"/>
      <c r="E109" s="1"/>
      <c r="F109" s="1" t="s">
        <v>88</v>
      </c>
      <c r="G109" s="1"/>
      <c r="H109" s="1"/>
      <c r="I109" s="1"/>
      <c r="J109" s="4"/>
      <c r="K109" s="37">
        <v>864.75</v>
      </c>
      <c r="M109" s="48">
        <v>900</v>
      </c>
      <c r="N109" s="30"/>
      <c r="O109" s="42">
        <v>750</v>
      </c>
      <c r="P109" s="18"/>
      <c r="Q109" s="72">
        <v>0</v>
      </c>
      <c r="R109" s="84"/>
      <c r="S109" s="72">
        <v>0</v>
      </c>
      <c r="T109" s="84"/>
      <c r="U109" s="72">
        <f t="shared" si="18"/>
        <v>0</v>
      </c>
      <c r="V109" s="84"/>
      <c r="W109" s="72">
        <v>650</v>
      </c>
      <c r="X109" s="18"/>
      <c r="Y109" s="97">
        <v>0</v>
      </c>
    </row>
    <row r="110" spans="2:26">
      <c r="B110" s="1"/>
      <c r="C110" s="1"/>
      <c r="D110" s="1"/>
      <c r="E110" s="1"/>
      <c r="F110" s="1" t="s">
        <v>89</v>
      </c>
      <c r="G110" s="1"/>
      <c r="H110" s="1"/>
      <c r="I110" s="1"/>
      <c r="J110" s="4"/>
      <c r="K110" s="37">
        <v>8328.57</v>
      </c>
      <c r="M110" s="48">
        <v>14853.22</v>
      </c>
      <c r="N110" s="30"/>
      <c r="O110" s="42">
        <v>21437.38</v>
      </c>
      <c r="P110" s="18"/>
      <c r="Q110" s="72">
        <v>13256.2</v>
      </c>
      <c r="R110" s="84"/>
      <c r="S110" s="72">
        <v>1743.8</v>
      </c>
      <c r="T110" s="84"/>
      <c r="U110" s="72">
        <f t="shared" si="18"/>
        <v>15000</v>
      </c>
      <c r="V110" s="84"/>
      <c r="W110" s="72">
        <v>15000</v>
      </c>
      <c r="X110" s="18"/>
      <c r="Y110" s="97">
        <v>17500</v>
      </c>
    </row>
    <row r="111" spans="2:26">
      <c r="B111" s="1"/>
      <c r="C111" s="1"/>
      <c r="D111" s="1"/>
      <c r="E111" s="1"/>
      <c r="F111" s="1" t="s">
        <v>90</v>
      </c>
      <c r="G111" s="1"/>
      <c r="H111" s="1"/>
      <c r="I111" s="1"/>
      <c r="J111" s="4"/>
      <c r="K111" s="37">
        <v>710.17</v>
      </c>
      <c r="M111" s="48">
        <v>1290.98</v>
      </c>
      <c r="N111" s="30"/>
      <c r="O111" s="42">
        <v>978.7</v>
      </c>
      <c r="P111" s="18"/>
      <c r="Q111" s="72">
        <v>1319.82</v>
      </c>
      <c r="R111" s="84"/>
      <c r="S111" s="72">
        <v>0</v>
      </c>
      <c r="T111" s="84"/>
      <c r="U111" s="72">
        <f t="shared" si="18"/>
        <v>1319.82</v>
      </c>
      <c r="V111" s="84"/>
      <c r="W111" s="72">
        <v>1000</v>
      </c>
      <c r="X111" s="18"/>
      <c r="Y111" s="97">
        <v>1500</v>
      </c>
    </row>
    <row r="112" spans="2:26">
      <c r="B112" s="1"/>
      <c r="C112" s="1"/>
      <c r="D112" s="1"/>
      <c r="E112" s="1"/>
      <c r="F112" s="1" t="s">
        <v>91</v>
      </c>
      <c r="G112" s="1"/>
      <c r="H112" s="1"/>
      <c r="I112" s="1"/>
      <c r="J112" s="4"/>
      <c r="K112" s="30"/>
      <c r="L112" s="92"/>
      <c r="M112" s="30"/>
      <c r="N112" s="30"/>
      <c r="O112" s="84"/>
      <c r="P112" s="84"/>
      <c r="Q112" s="84"/>
      <c r="R112" s="84"/>
      <c r="S112" s="84">
        <v>0</v>
      </c>
      <c r="T112" s="84"/>
      <c r="U112" s="84"/>
      <c r="V112" s="84"/>
      <c r="W112" s="84"/>
      <c r="X112" s="84"/>
      <c r="Y112" s="84"/>
    </row>
    <row r="113" spans="2:25">
      <c r="B113" s="1"/>
      <c r="C113" s="1"/>
      <c r="D113" s="1"/>
      <c r="E113" s="1"/>
      <c r="F113" s="1"/>
      <c r="G113" s="1" t="s">
        <v>92</v>
      </c>
      <c r="H113" s="1"/>
      <c r="I113" s="1"/>
      <c r="J113" s="4"/>
      <c r="K113" s="37">
        <v>310</v>
      </c>
      <c r="M113" s="48">
        <v>0</v>
      </c>
      <c r="N113" s="30"/>
      <c r="O113" s="42">
        <v>415</v>
      </c>
      <c r="P113" s="18"/>
      <c r="Q113" s="72">
        <v>794</v>
      </c>
      <c r="R113" s="84"/>
      <c r="S113" s="72">
        <v>0</v>
      </c>
      <c r="T113" s="84"/>
      <c r="U113" s="72">
        <f t="shared" si="18"/>
        <v>794</v>
      </c>
      <c r="V113" s="84"/>
      <c r="W113" s="73">
        <v>689</v>
      </c>
      <c r="X113" s="19"/>
      <c r="Y113" s="98">
        <v>450</v>
      </c>
    </row>
    <row r="114" spans="2:25">
      <c r="B114" s="1"/>
      <c r="C114" s="1"/>
      <c r="D114" s="1"/>
      <c r="E114" s="1"/>
      <c r="F114" s="1"/>
      <c r="G114" s="1" t="s">
        <v>93</v>
      </c>
      <c r="H114" s="1"/>
      <c r="I114" s="1"/>
      <c r="J114" s="4"/>
      <c r="K114" s="37">
        <v>1513.34</v>
      </c>
      <c r="M114" s="48">
        <v>161.46</v>
      </c>
      <c r="N114" s="30"/>
      <c r="O114" s="42">
        <v>2349.5500000000002</v>
      </c>
      <c r="P114" s="18"/>
      <c r="Q114" s="72">
        <v>611.30999999999995</v>
      </c>
      <c r="R114" s="84"/>
      <c r="S114" s="72">
        <v>1888.69</v>
      </c>
      <c r="T114" s="84"/>
      <c r="U114" s="72">
        <f t="shared" si="18"/>
        <v>2500</v>
      </c>
      <c r="V114" s="84"/>
      <c r="W114" s="73">
        <v>2500</v>
      </c>
      <c r="X114" s="19"/>
      <c r="Y114" s="98">
        <v>2500</v>
      </c>
    </row>
    <row r="115" spans="2:25">
      <c r="B115" s="1"/>
      <c r="C115" s="1"/>
      <c r="D115" s="1"/>
      <c r="E115" s="1"/>
      <c r="F115" s="1"/>
      <c r="G115" s="1" t="s">
        <v>94</v>
      </c>
      <c r="H115" s="1"/>
      <c r="I115" s="1"/>
      <c r="J115" s="4"/>
      <c r="K115" s="37">
        <v>1676.16</v>
      </c>
      <c r="M115" s="48">
        <v>3220.43</v>
      </c>
      <c r="N115" s="30"/>
      <c r="O115" s="42">
        <v>2510.17</v>
      </c>
      <c r="P115" s="18"/>
      <c r="Q115" s="72">
        <v>1853.23</v>
      </c>
      <c r="R115" s="84"/>
      <c r="S115" s="72">
        <v>146.77000000000001</v>
      </c>
      <c r="T115" s="84"/>
      <c r="U115" s="72">
        <f t="shared" si="18"/>
        <v>2000</v>
      </c>
      <c r="V115" s="84"/>
      <c r="W115" s="73">
        <v>2000</v>
      </c>
      <c r="X115" s="19"/>
      <c r="Y115" s="98">
        <v>2000</v>
      </c>
    </row>
    <row r="116" spans="2:25">
      <c r="B116" s="1"/>
      <c r="C116" s="1"/>
      <c r="D116" s="1"/>
      <c r="E116" s="1"/>
      <c r="F116" s="1"/>
      <c r="G116" s="1" t="s">
        <v>95</v>
      </c>
      <c r="H116" s="1"/>
      <c r="I116" s="1"/>
      <c r="J116" s="4"/>
      <c r="K116" s="37">
        <v>1134.68</v>
      </c>
      <c r="M116" s="48">
        <v>1496</v>
      </c>
      <c r="N116" s="30"/>
      <c r="O116" s="42">
        <v>163.99</v>
      </c>
      <c r="P116" s="18"/>
      <c r="Q116" s="72">
        <v>1028.68</v>
      </c>
      <c r="R116" s="84"/>
      <c r="S116" s="72">
        <v>0</v>
      </c>
      <c r="T116" s="84"/>
      <c r="U116" s="72">
        <f t="shared" si="18"/>
        <v>1028.68</v>
      </c>
      <c r="V116" s="84"/>
      <c r="W116" s="73">
        <v>500</v>
      </c>
      <c r="X116" s="19"/>
      <c r="Y116" s="98">
        <v>500</v>
      </c>
    </row>
    <row r="117" spans="2:25" ht="15.75" thickBot="1">
      <c r="B117" s="1"/>
      <c r="C117" s="1"/>
      <c r="D117" s="1"/>
      <c r="E117" s="1"/>
      <c r="F117" s="1"/>
      <c r="G117" s="1" t="s">
        <v>96</v>
      </c>
      <c r="H117" s="1"/>
      <c r="I117" s="1"/>
      <c r="J117" s="4"/>
      <c r="K117" s="38">
        <v>18.53</v>
      </c>
      <c r="M117" s="49">
        <v>213.39</v>
      </c>
      <c r="N117" s="31"/>
      <c r="O117" s="60">
        <v>94.94</v>
      </c>
      <c r="P117" s="21"/>
      <c r="Q117" s="75">
        <v>110</v>
      </c>
      <c r="R117" s="86"/>
      <c r="S117" s="75">
        <v>0</v>
      </c>
      <c r="T117" s="86"/>
      <c r="U117" s="75">
        <f t="shared" si="18"/>
        <v>110</v>
      </c>
      <c r="V117" s="86"/>
      <c r="W117" s="75">
        <v>0</v>
      </c>
      <c r="X117" s="21"/>
      <c r="Y117" s="100">
        <v>0</v>
      </c>
    </row>
    <row r="118" spans="2:25">
      <c r="B118" s="1"/>
      <c r="C118" s="1"/>
      <c r="D118" s="1"/>
      <c r="E118" s="1"/>
      <c r="F118" s="1" t="s">
        <v>97</v>
      </c>
      <c r="G118" s="1"/>
      <c r="H118" s="1"/>
      <c r="I118" s="1"/>
      <c r="J118" s="4"/>
      <c r="K118" s="37">
        <f>ROUND(SUM(K112:K117),5)</f>
        <v>4652.71</v>
      </c>
      <c r="M118" s="48">
        <f>ROUND(SUM(M112:M117),5)</f>
        <v>5091.28</v>
      </c>
      <c r="N118" s="30"/>
      <c r="O118" s="42">
        <f>ROUND(SUM(O112:O117),5)</f>
        <v>5533.65</v>
      </c>
      <c r="P118" s="18"/>
      <c r="Q118" s="72">
        <f>ROUND(SUM(Q112:Q117),5)</f>
        <v>4397.22</v>
      </c>
      <c r="R118" s="84"/>
      <c r="S118" s="72">
        <f t="shared" ref="S118:W118" si="19">ROUND(SUM(S112:S117),5)</f>
        <v>2035.46</v>
      </c>
      <c r="T118" s="84"/>
      <c r="U118" s="72">
        <f t="shared" si="19"/>
        <v>6432.68</v>
      </c>
      <c r="V118" s="84"/>
      <c r="W118" s="72">
        <f t="shared" si="19"/>
        <v>5689</v>
      </c>
      <c r="X118" s="18"/>
      <c r="Y118" s="97">
        <f>ROUND(SUM(Y112:Y117),5)</f>
        <v>5450</v>
      </c>
    </row>
    <row r="119" spans="2:25">
      <c r="B119" s="1"/>
      <c r="C119" s="1"/>
      <c r="D119" s="1"/>
      <c r="E119" s="1"/>
      <c r="F119" s="1" t="s">
        <v>98</v>
      </c>
      <c r="G119" s="1"/>
      <c r="H119" s="1"/>
      <c r="I119" s="1"/>
      <c r="J119" s="4"/>
      <c r="K119" s="30"/>
      <c r="L119" s="92"/>
      <c r="M119" s="30"/>
      <c r="N119" s="30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2:25">
      <c r="B120" s="1"/>
      <c r="C120" s="1"/>
      <c r="D120" s="1"/>
      <c r="E120" s="1"/>
      <c r="F120" s="1"/>
      <c r="G120" s="1" t="s">
        <v>366</v>
      </c>
      <c r="H120" s="1"/>
      <c r="I120" s="1"/>
      <c r="J120" s="4"/>
      <c r="K120" s="37">
        <v>467.6</v>
      </c>
      <c r="M120" s="48">
        <v>496.2</v>
      </c>
      <c r="N120" s="30"/>
      <c r="O120" s="42">
        <v>0</v>
      </c>
      <c r="P120" s="18"/>
      <c r="Q120" s="72">
        <v>697.34</v>
      </c>
      <c r="R120" s="84"/>
      <c r="S120" s="72">
        <v>0</v>
      </c>
      <c r="T120" s="84"/>
      <c r="U120" s="72">
        <f>+S120+Q120</f>
        <v>697.34</v>
      </c>
      <c r="V120" s="84"/>
      <c r="W120" s="73">
        <v>500</v>
      </c>
      <c r="X120" s="19"/>
      <c r="Y120" s="98">
        <v>700</v>
      </c>
    </row>
    <row r="121" spans="2:25">
      <c r="B121" s="1"/>
      <c r="C121" s="1"/>
      <c r="D121" s="1"/>
      <c r="E121" s="1"/>
      <c r="F121" s="1"/>
      <c r="G121" s="1" t="s">
        <v>338</v>
      </c>
      <c r="H121" s="1"/>
      <c r="I121" s="1"/>
      <c r="J121" s="4"/>
      <c r="K121" s="37">
        <v>0</v>
      </c>
      <c r="M121" s="48">
        <v>0</v>
      </c>
      <c r="N121" s="30"/>
      <c r="O121" s="42">
        <v>90</v>
      </c>
      <c r="P121" s="18"/>
      <c r="Q121" s="72">
        <v>55</v>
      </c>
      <c r="R121" s="84"/>
      <c r="S121" s="72">
        <v>695</v>
      </c>
      <c r="T121" s="84"/>
      <c r="U121" s="72">
        <f t="shared" ref="U121:U122" si="20">+S121+Q121</f>
        <v>750</v>
      </c>
      <c r="V121" s="84"/>
      <c r="W121" s="73">
        <v>750</v>
      </c>
      <c r="X121" s="19"/>
      <c r="Y121" s="98">
        <v>750</v>
      </c>
    </row>
    <row r="122" spans="2:25" ht="15.75" thickBot="1">
      <c r="B122" s="1"/>
      <c r="C122" s="1"/>
      <c r="D122" s="1"/>
      <c r="E122" s="1"/>
      <c r="F122" s="1"/>
      <c r="G122" s="1" t="s">
        <v>99</v>
      </c>
      <c r="H122" s="1"/>
      <c r="I122" s="1"/>
      <c r="J122" s="4"/>
      <c r="K122" s="38">
        <v>315</v>
      </c>
      <c r="M122" s="49">
        <v>325</v>
      </c>
      <c r="N122" s="31"/>
      <c r="O122" s="60">
        <v>831.43</v>
      </c>
      <c r="P122" s="21"/>
      <c r="Q122" s="75">
        <v>0</v>
      </c>
      <c r="R122" s="86"/>
      <c r="S122" s="75">
        <v>0</v>
      </c>
      <c r="T122" s="86"/>
      <c r="U122" s="75">
        <f t="shared" si="20"/>
        <v>0</v>
      </c>
      <c r="V122" s="86"/>
      <c r="W122" s="75">
        <v>0</v>
      </c>
      <c r="X122" s="21"/>
      <c r="Y122" s="100">
        <v>0</v>
      </c>
    </row>
    <row r="123" spans="2:25">
      <c r="B123" s="1"/>
      <c r="C123" s="1"/>
      <c r="D123" s="1"/>
      <c r="E123" s="1"/>
      <c r="F123" s="1" t="s">
        <v>100</v>
      </c>
      <c r="G123" s="1"/>
      <c r="H123" s="1"/>
      <c r="I123" s="1"/>
      <c r="J123" s="4"/>
      <c r="K123" s="37">
        <f>ROUND(SUM(K119:K122),5)</f>
        <v>782.6</v>
      </c>
      <c r="M123" s="48">
        <f>ROUND(SUM(M119:M122),5)</f>
        <v>821.2</v>
      </c>
      <c r="N123" s="30"/>
      <c r="O123" s="42">
        <f>ROUND(SUM(O119:O122),5)</f>
        <v>921.43</v>
      </c>
      <c r="P123" s="18"/>
      <c r="Q123" s="72">
        <f>ROUND(SUM(Q119:Q122),5)</f>
        <v>752.34</v>
      </c>
      <c r="R123" s="84"/>
      <c r="S123" s="72">
        <f t="shared" ref="S123:W123" si="21">ROUND(SUM(S119:S122),5)</f>
        <v>695</v>
      </c>
      <c r="T123" s="84"/>
      <c r="U123" s="72">
        <f t="shared" si="21"/>
        <v>1447.34</v>
      </c>
      <c r="V123" s="84"/>
      <c r="W123" s="72">
        <f t="shared" si="21"/>
        <v>1250</v>
      </c>
      <c r="X123" s="18"/>
      <c r="Y123" s="97">
        <f>ROUND(SUM(Y119:Y122),5)</f>
        <v>1450</v>
      </c>
    </row>
    <row r="124" spans="2:25">
      <c r="B124" s="1"/>
      <c r="C124" s="1"/>
      <c r="D124" s="1"/>
      <c r="E124" s="1"/>
      <c r="F124" s="1"/>
      <c r="G124" s="1"/>
      <c r="H124" s="1"/>
      <c r="I124" s="1"/>
      <c r="J124" s="4"/>
      <c r="K124" s="30"/>
      <c r="L124" s="92"/>
      <c r="M124" s="30"/>
      <c r="N124" s="30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2:25">
      <c r="B125" s="1"/>
      <c r="C125" s="1"/>
      <c r="D125" s="1"/>
      <c r="E125" s="1"/>
      <c r="F125" s="1" t="s">
        <v>101</v>
      </c>
      <c r="G125" s="1"/>
      <c r="H125" s="1"/>
      <c r="I125" s="1"/>
      <c r="J125" s="4"/>
      <c r="K125" s="37">
        <v>387</v>
      </c>
      <c r="M125" s="48">
        <v>180</v>
      </c>
      <c r="N125" s="30"/>
      <c r="O125" s="42">
        <v>477.25</v>
      </c>
      <c r="P125" s="18"/>
      <c r="Q125" s="72">
        <v>130</v>
      </c>
      <c r="R125" s="84"/>
      <c r="S125" s="72">
        <v>1370</v>
      </c>
      <c r="T125" s="84"/>
      <c r="U125" s="72">
        <f>+S125+Q125</f>
        <v>1500</v>
      </c>
      <c r="V125" s="84"/>
      <c r="W125" s="73">
        <v>1500</v>
      </c>
      <c r="X125" s="19"/>
      <c r="Y125" s="98">
        <v>1500</v>
      </c>
    </row>
    <row r="126" spans="2:25">
      <c r="B126" s="1"/>
      <c r="C126" s="1"/>
      <c r="D126" s="1"/>
      <c r="E126" s="1"/>
      <c r="F126" s="1" t="s">
        <v>102</v>
      </c>
      <c r="G126" s="1"/>
      <c r="H126" s="1"/>
      <c r="I126" s="1"/>
      <c r="J126" s="4"/>
      <c r="K126" s="37">
        <v>386</v>
      </c>
      <c r="M126" s="48">
        <v>610</v>
      </c>
      <c r="N126" s="30"/>
      <c r="O126" s="42">
        <v>971.2</v>
      </c>
      <c r="P126" s="18"/>
      <c r="Q126" s="72">
        <v>1548.13</v>
      </c>
      <c r="R126" s="84"/>
      <c r="S126" s="72">
        <v>25</v>
      </c>
      <c r="T126" s="84"/>
      <c r="U126" s="72">
        <f>+S126+Q126</f>
        <v>1573.13</v>
      </c>
      <c r="V126" s="84"/>
      <c r="W126" s="73">
        <v>1500</v>
      </c>
      <c r="X126" s="19"/>
      <c r="Y126" s="98">
        <v>1500</v>
      </c>
    </row>
    <row r="127" spans="2:25">
      <c r="B127" s="1"/>
      <c r="C127" s="1"/>
      <c r="D127" s="1"/>
      <c r="E127" s="1"/>
      <c r="F127" s="1" t="s">
        <v>103</v>
      </c>
      <c r="G127" s="1"/>
      <c r="H127" s="1"/>
      <c r="I127" s="1"/>
      <c r="J127" s="4"/>
      <c r="K127" s="30"/>
      <c r="L127" s="92"/>
      <c r="M127" s="30"/>
      <c r="N127" s="30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2:25">
      <c r="B128" s="1"/>
      <c r="C128" s="1"/>
      <c r="D128" s="1"/>
      <c r="E128" s="1"/>
      <c r="F128" s="1"/>
      <c r="G128" s="1" t="s">
        <v>104</v>
      </c>
      <c r="H128" s="1"/>
      <c r="I128" s="1"/>
      <c r="J128" s="4"/>
      <c r="K128" s="37">
        <v>1182.6099999999999</v>
      </c>
      <c r="M128" s="48">
        <v>479.29</v>
      </c>
      <c r="N128" s="30"/>
      <c r="O128" s="42">
        <v>137</v>
      </c>
      <c r="P128" s="18"/>
      <c r="Q128" s="72">
        <v>0</v>
      </c>
      <c r="R128" s="84"/>
      <c r="S128" s="72">
        <v>0</v>
      </c>
      <c r="T128" s="84"/>
      <c r="U128" s="72">
        <f>+S128+Q128</f>
        <v>0</v>
      </c>
      <c r="V128" s="84"/>
      <c r="W128" s="72">
        <v>600</v>
      </c>
      <c r="X128" s="18"/>
      <c r="Y128" s="97">
        <v>600</v>
      </c>
    </row>
    <row r="129" spans="2:25" ht="15.75" thickBot="1">
      <c r="B129" s="1"/>
      <c r="C129" s="1"/>
      <c r="D129" s="1"/>
      <c r="E129" s="1"/>
      <c r="F129" s="1"/>
      <c r="G129" s="1" t="s">
        <v>105</v>
      </c>
      <c r="H129" s="1"/>
      <c r="I129" s="1"/>
      <c r="J129" s="4"/>
      <c r="K129" s="38">
        <v>533</v>
      </c>
      <c r="M129" s="49">
        <v>623.69000000000005</v>
      </c>
      <c r="N129" s="31"/>
      <c r="O129" s="60">
        <v>627.44000000000005</v>
      </c>
      <c r="P129" s="21"/>
      <c r="Q129" s="75">
        <v>644.78</v>
      </c>
      <c r="R129" s="86"/>
      <c r="S129" s="75">
        <v>355.22</v>
      </c>
      <c r="T129" s="86"/>
      <c r="U129" s="75">
        <f>+S129+Q129</f>
        <v>1000</v>
      </c>
      <c r="V129" s="86"/>
      <c r="W129" s="75">
        <v>1000</v>
      </c>
      <c r="X129" s="21"/>
      <c r="Y129" s="100">
        <v>1000</v>
      </c>
    </row>
    <row r="130" spans="2:25">
      <c r="B130" s="1"/>
      <c r="C130" s="1"/>
      <c r="D130" s="1"/>
      <c r="E130" s="1"/>
      <c r="F130" s="1" t="s">
        <v>106</v>
      </c>
      <c r="G130" s="1"/>
      <c r="H130" s="1"/>
      <c r="I130" s="1"/>
      <c r="J130" s="4"/>
      <c r="K130" s="37">
        <f>ROUND(SUM(K127:K129),5)</f>
        <v>1715.61</v>
      </c>
      <c r="M130" s="48">
        <f>ROUND(SUM(M127:M129),5)</f>
        <v>1102.98</v>
      </c>
      <c r="N130" s="30"/>
      <c r="O130" s="42">
        <f>ROUND(SUM(O127:O129),5)</f>
        <v>764.44</v>
      </c>
      <c r="P130" s="18"/>
      <c r="Q130" s="72">
        <f>ROUND(SUM(Q127:Q129),5)</f>
        <v>644.78</v>
      </c>
      <c r="R130" s="84"/>
      <c r="S130" s="72">
        <f t="shared" ref="S130:W130" si="22">ROUND(SUM(S127:S129),5)</f>
        <v>355.22</v>
      </c>
      <c r="T130" s="84"/>
      <c r="U130" s="72">
        <f t="shared" si="22"/>
        <v>1000</v>
      </c>
      <c r="V130" s="84"/>
      <c r="W130" s="72">
        <f t="shared" si="22"/>
        <v>1600</v>
      </c>
      <c r="X130" s="18"/>
      <c r="Y130" s="97">
        <f>SUM(Y128+Y129)</f>
        <v>1600</v>
      </c>
    </row>
    <row r="131" spans="2:25">
      <c r="B131" s="1"/>
      <c r="C131" s="1"/>
      <c r="D131" s="1"/>
      <c r="E131" s="1"/>
      <c r="F131" s="1"/>
      <c r="G131" s="1"/>
      <c r="H131" s="1"/>
      <c r="I131" s="1"/>
      <c r="J131" s="4"/>
      <c r="K131" s="30"/>
      <c r="L131" s="92"/>
      <c r="M131" s="30"/>
      <c r="N131" s="30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2:25">
      <c r="B132" s="1"/>
      <c r="C132" s="1"/>
      <c r="D132" s="1"/>
      <c r="E132" s="1"/>
      <c r="F132" s="1" t="s">
        <v>107</v>
      </c>
      <c r="G132" s="1"/>
      <c r="H132" s="1"/>
      <c r="I132" s="1"/>
      <c r="J132" s="4"/>
      <c r="K132" s="37">
        <v>22463</v>
      </c>
      <c r="M132" s="48">
        <v>25216.93</v>
      </c>
      <c r="N132" s="30"/>
      <c r="O132" s="42">
        <v>25795</v>
      </c>
      <c r="P132" s="18"/>
      <c r="Q132" s="72">
        <v>28764</v>
      </c>
      <c r="R132" s="84"/>
      <c r="S132" s="72">
        <v>0</v>
      </c>
      <c r="T132" s="84"/>
      <c r="U132" s="72">
        <f>+S132+Q132</f>
        <v>28764</v>
      </c>
      <c r="V132" s="84"/>
      <c r="W132" s="73">
        <v>25305</v>
      </c>
      <c r="X132" s="19"/>
      <c r="Y132" s="98">
        <v>25305</v>
      </c>
    </row>
    <row r="133" spans="2:25">
      <c r="B133" s="1"/>
      <c r="C133" s="1"/>
      <c r="D133" s="1"/>
      <c r="E133" s="1"/>
      <c r="F133" s="1" t="s">
        <v>108</v>
      </c>
      <c r="G133" s="1"/>
      <c r="H133" s="1"/>
      <c r="I133" s="1"/>
      <c r="J133" s="4"/>
      <c r="K133" s="30"/>
      <c r="L133" s="92"/>
      <c r="M133" s="30"/>
      <c r="N133" s="30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2:25">
      <c r="B134" s="1"/>
      <c r="C134" s="1"/>
      <c r="D134" s="1"/>
      <c r="E134" s="1"/>
      <c r="F134" s="1"/>
      <c r="G134" s="1" t="s">
        <v>109</v>
      </c>
      <c r="H134" s="1"/>
      <c r="I134" s="1"/>
      <c r="J134" s="4"/>
      <c r="K134" s="37">
        <v>135.88</v>
      </c>
      <c r="M134" s="48">
        <v>90.37</v>
      </c>
      <c r="N134" s="30"/>
      <c r="O134" s="42">
        <v>33.909999999999997</v>
      </c>
      <c r="P134" s="18"/>
      <c r="Q134" s="72">
        <v>34.619999999999997</v>
      </c>
      <c r="R134" s="84"/>
      <c r="S134" s="72">
        <v>50</v>
      </c>
      <c r="T134" s="84"/>
      <c r="U134" s="72">
        <f>+S134+Q134</f>
        <v>84.62</v>
      </c>
      <c r="V134" s="84"/>
      <c r="W134" s="72">
        <v>400</v>
      </c>
      <c r="X134" s="18"/>
      <c r="Y134" s="97">
        <v>100</v>
      </c>
    </row>
    <row r="135" spans="2:25">
      <c r="B135" s="1"/>
      <c r="C135" s="1"/>
      <c r="D135" s="1"/>
      <c r="E135" s="1"/>
      <c r="F135" s="1"/>
      <c r="G135" s="1" t="s">
        <v>110</v>
      </c>
      <c r="H135" s="1"/>
      <c r="I135" s="1"/>
      <c r="J135" s="4"/>
      <c r="K135" s="37">
        <v>10735</v>
      </c>
      <c r="M135" s="48">
        <v>9044</v>
      </c>
      <c r="N135" s="30"/>
      <c r="O135" s="42">
        <v>10968.11</v>
      </c>
      <c r="P135" s="18"/>
      <c r="Q135" s="72">
        <v>8570.5</v>
      </c>
      <c r="R135" s="84"/>
      <c r="S135" s="72">
        <v>1430</v>
      </c>
      <c r="T135" s="84"/>
      <c r="U135" s="72">
        <f>+S135+Q135</f>
        <v>10000.5</v>
      </c>
      <c r="V135" s="84"/>
      <c r="W135" s="72">
        <v>10000</v>
      </c>
      <c r="X135" s="18"/>
      <c r="Y135" s="97">
        <v>10000</v>
      </c>
    </row>
    <row r="136" spans="2:25" ht="15.75" thickBot="1">
      <c r="B136" s="1"/>
      <c r="C136" s="1"/>
      <c r="D136" s="1"/>
      <c r="E136" s="1"/>
      <c r="F136" s="1"/>
      <c r="G136" s="1" t="s">
        <v>111</v>
      </c>
      <c r="H136" s="1"/>
      <c r="I136" s="1"/>
      <c r="J136" s="4"/>
      <c r="K136" s="39">
        <v>1500</v>
      </c>
      <c r="M136" s="50">
        <v>0</v>
      </c>
      <c r="N136" s="31"/>
      <c r="O136" s="59">
        <v>0</v>
      </c>
      <c r="P136" s="18"/>
      <c r="Q136" s="74">
        <v>8605.11</v>
      </c>
      <c r="R136" s="85"/>
      <c r="S136" s="74">
        <v>0</v>
      </c>
      <c r="T136" s="85"/>
      <c r="U136" s="72">
        <f>+S136+Q136</f>
        <v>8605.11</v>
      </c>
      <c r="V136" s="84"/>
      <c r="W136" s="74">
        <v>0</v>
      </c>
      <c r="X136" s="20"/>
      <c r="Y136" s="99">
        <v>0</v>
      </c>
    </row>
    <row r="137" spans="2:25" ht="15.75" thickBot="1">
      <c r="B137" s="1"/>
      <c r="C137" s="1"/>
      <c r="D137" s="1"/>
      <c r="E137" s="1"/>
      <c r="F137" s="1" t="s">
        <v>112</v>
      </c>
      <c r="G137" s="1"/>
      <c r="H137" s="1"/>
      <c r="I137" s="1"/>
      <c r="J137" s="4"/>
      <c r="K137" s="41">
        <f>ROUND(SUM(K133:K136),5)</f>
        <v>12370.88</v>
      </c>
      <c r="M137" s="52">
        <f>ROUND(SUM(M133:M136),5)</f>
        <v>9134.3700000000008</v>
      </c>
      <c r="N137" s="31"/>
      <c r="O137" s="62">
        <f>ROUND(SUM(O133:O136),5)</f>
        <v>11002.02</v>
      </c>
      <c r="P137" s="21"/>
      <c r="Q137" s="78">
        <f>ROUND(SUM(Q133:Q136),5)</f>
        <v>17210.23</v>
      </c>
      <c r="R137" s="88"/>
      <c r="S137" s="78">
        <f t="shared" ref="S137:W137" si="23">ROUND(SUM(S133:S136),5)</f>
        <v>1480</v>
      </c>
      <c r="T137" s="88"/>
      <c r="U137" s="78">
        <f t="shared" si="23"/>
        <v>18690.23</v>
      </c>
      <c r="V137" s="88"/>
      <c r="W137" s="78">
        <f t="shared" si="23"/>
        <v>10400</v>
      </c>
      <c r="X137" s="23"/>
      <c r="Y137" s="102">
        <f>ROUND(SUM(Y133:Y136),5)</f>
        <v>10100</v>
      </c>
    </row>
    <row r="138" spans="2:25">
      <c r="B138" s="1"/>
      <c r="C138" s="1"/>
      <c r="D138" s="1"/>
      <c r="E138" s="1"/>
      <c r="F138" s="1"/>
      <c r="G138" s="1"/>
      <c r="H138" s="1"/>
      <c r="I138" s="1"/>
      <c r="J138" s="4"/>
      <c r="K138" s="31"/>
      <c r="L138" s="92"/>
      <c r="M138" s="31"/>
      <c r="N138" s="31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2:25">
      <c r="B139" s="1"/>
      <c r="C139" s="1"/>
      <c r="D139" s="1"/>
      <c r="E139" s="1" t="s">
        <v>113</v>
      </c>
      <c r="F139" s="1"/>
      <c r="G139" s="1"/>
      <c r="H139" s="1"/>
      <c r="I139" s="1"/>
      <c r="J139" s="4"/>
      <c r="K139" s="37">
        <f>ROUND(SUM(K92:K101)+SUM(K105:K111)+K118+SUM(K123:K126)+SUM(K130:K132)+K137,5)</f>
        <v>176499.78</v>
      </c>
      <c r="L139" s="3"/>
      <c r="M139" s="48">
        <f t="shared" ref="M139" si="24">ROUND(SUM(M92:M101)+SUM(M105:M111)+M118+SUM(M123:M126)+SUM(M130:M132)+M137,5)</f>
        <v>196320.26</v>
      </c>
      <c r="N139" s="30"/>
      <c r="O139" s="42">
        <f>ROUND(SUM(O93:O101)+SUM(O105:O107)+SUM(O108:O111)+O118+SUM(O123:O126)+SUM(O130:O132)+O137,5)</f>
        <v>191837.3</v>
      </c>
      <c r="P139" s="18"/>
      <c r="Q139" s="72">
        <f>ROUND(SUM(Q93:Q101)+SUM(Q105:Q107)+SUM(Q108:Q111)+Q118+SUM(Q123:Q126)+SUM(Q130:Q132)+Q137,5)</f>
        <v>173487.04</v>
      </c>
      <c r="R139" s="84"/>
      <c r="S139" s="72">
        <f t="shared" ref="S139:W139" si="25">ROUND(SUM(S93:S101)+SUM(S105:S107)+SUM(S108:S111)+S118+SUM(S123:S126)+SUM(S130:S132)+S137,5)</f>
        <v>41640.839999999997</v>
      </c>
      <c r="T139" s="84"/>
      <c r="U139" s="72">
        <f t="shared" si="25"/>
        <v>215127.88</v>
      </c>
      <c r="V139" s="84"/>
      <c r="W139" s="72">
        <f t="shared" si="25"/>
        <v>199697</v>
      </c>
      <c r="X139" s="18"/>
      <c r="Y139" s="97">
        <f>ROUND(SUM(Y93:Y101)+SUM(Y105:Y107)+SUM(Y108:Y111)+Y118+SUM(Y123:Y126)+SUM(Y130:Y132)+Y137,5)</f>
        <v>197218</v>
      </c>
    </row>
    <row r="140" spans="2:25">
      <c r="B140" s="1"/>
      <c r="C140" s="1"/>
      <c r="D140" s="1"/>
      <c r="E140" s="1"/>
      <c r="F140" s="1"/>
      <c r="G140" s="1"/>
      <c r="H140" s="1"/>
      <c r="I140" s="1"/>
      <c r="J140" s="4"/>
      <c r="K140" s="30"/>
      <c r="L140" s="30"/>
      <c r="M140" s="30"/>
      <c r="N140" s="30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2:25">
      <c r="B141" s="1"/>
      <c r="C141" s="1"/>
      <c r="D141" s="1"/>
      <c r="E141" s="1" t="s">
        <v>114</v>
      </c>
      <c r="F141" s="1"/>
      <c r="G141" s="1"/>
      <c r="H141" s="1"/>
      <c r="I141" s="1"/>
      <c r="J141" s="4"/>
      <c r="K141" s="30"/>
      <c r="L141" s="92"/>
      <c r="M141" s="30"/>
      <c r="N141" s="30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2:25">
      <c r="B142" s="1"/>
      <c r="C142" s="1"/>
      <c r="D142" s="1"/>
      <c r="E142" s="1"/>
      <c r="F142" s="1" t="s">
        <v>115</v>
      </c>
      <c r="G142" s="1"/>
      <c r="H142" s="1"/>
      <c r="I142" s="1"/>
      <c r="J142" s="4"/>
      <c r="K142" s="30"/>
      <c r="L142" s="92"/>
      <c r="M142" s="30"/>
      <c r="N142" s="30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2:25">
      <c r="B143" s="1"/>
      <c r="C143" s="1"/>
      <c r="D143" s="1"/>
      <c r="E143" s="1"/>
      <c r="F143" s="1"/>
      <c r="G143" s="1" t="s">
        <v>116</v>
      </c>
      <c r="H143" s="1"/>
      <c r="I143" s="1"/>
      <c r="J143" s="4"/>
      <c r="K143" s="30"/>
      <c r="L143" s="92"/>
      <c r="M143" s="30"/>
      <c r="N143" s="30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2:25">
      <c r="B144" s="1"/>
      <c r="C144" s="1"/>
      <c r="D144" s="1"/>
      <c r="E144" s="1"/>
      <c r="F144" s="1"/>
      <c r="G144" s="1"/>
      <c r="H144" s="1" t="s">
        <v>117</v>
      </c>
      <c r="I144" s="1"/>
      <c r="J144" s="4"/>
      <c r="K144" s="30"/>
      <c r="L144" s="92"/>
      <c r="M144" s="30"/>
      <c r="N144" s="30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2:25">
      <c r="B145" s="1"/>
      <c r="C145" s="1"/>
      <c r="D145" s="1"/>
      <c r="E145" s="1"/>
      <c r="F145" s="1"/>
      <c r="G145" s="1"/>
      <c r="H145" s="1"/>
      <c r="I145" s="1" t="s">
        <v>118</v>
      </c>
      <c r="J145" s="4"/>
      <c r="K145" s="37">
        <v>22617</v>
      </c>
      <c r="M145" s="48">
        <v>22994</v>
      </c>
      <c r="N145" s="30"/>
      <c r="O145" s="42">
        <v>23776.87</v>
      </c>
      <c r="P145" s="18"/>
      <c r="Q145" s="72">
        <v>27405</v>
      </c>
      <c r="R145" s="84"/>
      <c r="S145" s="72">
        <v>2200</v>
      </c>
      <c r="T145" s="84"/>
      <c r="U145" s="72">
        <f>+S145+Q145</f>
        <v>29605</v>
      </c>
      <c r="V145" s="84"/>
      <c r="W145" s="72">
        <v>18250</v>
      </c>
      <c r="X145" s="18"/>
      <c r="Y145" s="97">
        <v>18250</v>
      </c>
    </row>
    <row r="146" spans="2:25">
      <c r="B146" s="1"/>
      <c r="C146" s="1"/>
      <c r="D146" s="1"/>
      <c r="E146" s="1"/>
      <c r="F146" s="1"/>
      <c r="G146" s="1"/>
      <c r="H146" s="1"/>
      <c r="I146" s="1" t="s">
        <v>119</v>
      </c>
      <c r="J146" s="4"/>
      <c r="K146" s="37">
        <v>1698.08</v>
      </c>
      <c r="M146" s="48">
        <v>1719.57</v>
      </c>
      <c r="N146" s="30"/>
      <c r="O146" s="42">
        <v>1836.62</v>
      </c>
      <c r="P146" s="18"/>
      <c r="Q146" s="72">
        <v>2088.3200000000002</v>
      </c>
      <c r="R146" s="84"/>
      <c r="S146" s="72">
        <v>0</v>
      </c>
      <c r="T146" s="84"/>
      <c r="U146" s="72">
        <f t="shared" ref="U146:U157" si="26">+S146+Q146</f>
        <v>2088.3200000000002</v>
      </c>
      <c r="V146" s="84"/>
      <c r="W146" s="72">
        <v>1700</v>
      </c>
      <c r="X146" s="18"/>
      <c r="Y146" s="97">
        <v>1700</v>
      </c>
    </row>
    <row r="147" spans="2:25">
      <c r="B147" s="1"/>
      <c r="C147" s="1"/>
      <c r="D147" s="1"/>
      <c r="E147" s="1"/>
      <c r="F147" s="1"/>
      <c r="G147" s="1"/>
      <c r="H147" s="1"/>
      <c r="I147" s="1" t="s">
        <v>120</v>
      </c>
      <c r="J147" s="4"/>
      <c r="K147" s="37">
        <v>6.54</v>
      </c>
      <c r="M147" s="48">
        <v>195.32</v>
      </c>
      <c r="N147" s="30"/>
      <c r="O147" s="42">
        <v>124.6</v>
      </c>
      <c r="P147" s="18"/>
      <c r="Q147" s="72">
        <v>131.06</v>
      </c>
      <c r="R147" s="84"/>
      <c r="S147" s="72">
        <v>0</v>
      </c>
      <c r="T147" s="84"/>
      <c r="U147" s="72">
        <f t="shared" si="26"/>
        <v>131.06</v>
      </c>
      <c r="V147" s="84"/>
      <c r="W147" s="72">
        <v>125</v>
      </c>
      <c r="X147" s="18"/>
      <c r="Y147" s="97">
        <v>125</v>
      </c>
    </row>
    <row r="148" spans="2:25">
      <c r="B148" s="1"/>
      <c r="C148" s="1"/>
      <c r="D148" s="1"/>
      <c r="E148" s="1"/>
      <c r="F148" s="1"/>
      <c r="G148" s="1"/>
      <c r="H148" s="1"/>
      <c r="I148" s="1" t="s">
        <v>121</v>
      </c>
      <c r="J148" s="4"/>
      <c r="K148" s="37">
        <v>578.42999999999995</v>
      </c>
      <c r="M148" s="48">
        <v>304.60000000000002</v>
      </c>
      <c r="N148" s="30"/>
      <c r="O148" s="42">
        <v>0</v>
      </c>
      <c r="P148" s="18"/>
      <c r="Q148" s="72">
        <v>0</v>
      </c>
      <c r="R148" s="84"/>
      <c r="S148" s="72">
        <v>0</v>
      </c>
      <c r="T148" s="84"/>
      <c r="U148" s="72">
        <f t="shared" si="26"/>
        <v>0</v>
      </c>
      <c r="V148" s="84"/>
      <c r="W148" s="72">
        <v>0</v>
      </c>
      <c r="X148" s="18"/>
      <c r="Y148" s="97">
        <v>0</v>
      </c>
    </row>
    <row r="149" spans="2:25">
      <c r="B149" s="1"/>
      <c r="C149" s="1"/>
      <c r="D149" s="1"/>
      <c r="E149" s="1"/>
      <c r="F149" s="1"/>
      <c r="G149" s="1"/>
      <c r="H149" s="1"/>
      <c r="I149" s="1" t="s">
        <v>122</v>
      </c>
      <c r="J149" s="4"/>
      <c r="K149" s="37">
        <v>6212.81</v>
      </c>
      <c r="M149" s="48">
        <v>7263.98</v>
      </c>
      <c r="N149" s="30"/>
      <c r="O149" s="42">
        <v>6005.32</v>
      </c>
      <c r="P149" s="18"/>
      <c r="Q149" s="72">
        <v>7404.09</v>
      </c>
      <c r="R149" s="84"/>
      <c r="S149" s="72">
        <v>0</v>
      </c>
      <c r="T149" s="84"/>
      <c r="U149" s="72">
        <f t="shared" si="26"/>
        <v>7404.09</v>
      </c>
      <c r="V149" s="84"/>
      <c r="W149" s="72">
        <v>6500</v>
      </c>
      <c r="X149" s="18"/>
      <c r="Y149" s="97">
        <v>7500</v>
      </c>
    </row>
    <row r="150" spans="2:25">
      <c r="B150" s="1"/>
      <c r="C150" s="1"/>
      <c r="D150" s="1"/>
      <c r="E150" s="1"/>
      <c r="F150" s="1"/>
      <c r="G150" s="1"/>
      <c r="H150" s="1"/>
      <c r="I150" s="1" t="s">
        <v>123</v>
      </c>
      <c r="J150" s="4"/>
      <c r="K150" s="37">
        <v>0</v>
      </c>
      <c r="M150" s="48">
        <v>550.1</v>
      </c>
      <c r="N150" s="30"/>
      <c r="O150" s="42">
        <v>0</v>
      </c>
      <c r="P150" s="18"/>
      <c r="Q150" s="72">
        <v>0</v>
      </c>
      <c r="R150" s="84"/>
      <c r="S150" s="72">
        <v>0</v>
      </c>
      <c r="T150" s="84"/>
      <c r="U150" s="72">
        <f t="shared" si="26"/>
        <v>0</v>
      </c>
      <c r="V150" s="84"/>
      <c r="W150" s="72">
        <v>500</v>
      </c>
      <c r="X150" s="18"/>
      <c r="Y150" s="97">
        <v>500</v>
      </c>
    </row>
    <row r="151" spans="2:25">
      <c r="B151" s="1"/>
      <c r="C151" s="1"/>
      <c r="D151" s="1"/>
      <c r="E151" s="1"/>
      <c r="F151" s="1"/>
      <c r="G151" s="1"/>
      <c r="H151" s="1"/>
      <c r="I151" s="1" t="s">
        <v>124</v>
      </c>
      <c r="J151" s="4"/>
      <c r="K151" s="37">
        <v>162.41</v>
      </c>
      <c r="M151" s="48">
        <v>1057.06</v>
      </c>
      <c r="N151" s="30"/>
      <c r="O151" s="42">
        <v>88.98</v>
      </c>
      <c r="P151" s="18"/>
      <c r="Q151" s="72">
        <v>0</v>
      </c>
      <c r="R151" s="84"/>
      <c r="S151" s="72">
        <v>0</v>
      </c>
      <c r="T151" s="84"/>
      <c r="U151" s="72">
        <f t="shared" si="26"/>
        <v>0</v>
      </c>
      <c r="V151" s="84"/>
      <c r="W151" s="72">
        <v>750</v>
      </c>
      <c r="X151" s="18"/>
      <c r="Y151" s="97">
        <v>750</v>
      </c>
    </row>
    <row r="152" spans="2:25">
      <c r="B152" s="1"/>
      <c r="C152" s="1"/>
      <c r="D152" s="1"/>
      <c r="E152" s="1"/>
      <c r="F152" s="1"/>
      <c r="G152" s="1"/>
      <c r="H152" s="1"/>
      <c r="I152" s="1" t="s">
        <v>125</v>
      </c>
      <c r="J152" s="4"/>
      <c r="K152" s="37">
        <v>2452.73</v>
      </c>
      <c r="M152" s="48">
        <v>3851.21</v>
      </c>
      <c r="N152" s="30"/>
      <c r="O152" s="42">
        <v>1298.23</v>
      </c>
      <c r="P152" s="18"/>
      <c r="Q152" s="72">
        <v>137.56</v>
      </c>
      <c r="R152" s="84"/>
      <c r="S152" s="72">
        <v>0</v>
      </c>
      <c r="T152" s="84"/>
      <c r="U152" s="72">
        <f t="shared" si="26"/>
        <v>137.56</v>
      </c>
      <c r="V152" s="84"/>
      <c r="W152" s="72">
        <v>2000</v>
      </c>
      <c r="X152" s="18"/>
      <c r="Y152" s="97">
        <v>1000</v>
      </c>
    </row>
    <row r="153" spans="2:25">
      <c r="B153" s="1"/>
      <c r="C153" s="1"/>
      <c r="D153" s="1"/>
      <c r="E153" s="1"/>
      <c r="F153" s="1"/>
      <c r="G153" s="1"/>
      <c r="H153" s="1"/>
      <c r="I153" s="1" t="s">
        <v>126</v>
      </c>
      <c r="J153" s="4"/>
      <c r="K153" s="37">
        <v>6529.51</v>
      </c>
      <c r="M153" s="48">
        <v>1344.94</v>
      </c>
      <c r="N153" s="30"/>
      <c r="O153" s="42">
        <v>2938.8</v>
      </c>
      <c r="P153" s="18"/>
      <c r="Q153" s="72">
        <v>55.35</v>
      </c>
      <c r="R153" s="84"/>
      <c r="S153" s="72">
        <v>0</v>
      </c>
      <c r="T153" s="84"/>
      <c r="U153" s="72">
        <f t="shared" si="26"/>
        <v>55.35</v>
      </c>
      <c r="V153" s="84"/>
      <c r="W153" s="72">
        <v>0</v>
      </c>
      <c r="X153" s="18"/>
      <c r="Y153" s="97">
        <v>500</v>
      </c>
    </row>
    <row r="154" spans="2:25">
      <c r="B154" s="1"/>
      <c r="C154" s="1"/>
      <c r="D154" s="1"/>
      <c r="E154" s="1"/>
      <c r="F154" s="1"/>
      <c r="G154" s="1"/>
      <c r="H154" s="1"/>
      <c r="I154" s="1" t="s">
        <v>127</v>
      </c>
      <c r="J154" s="4"/>
      <c r="K154" s="37">
        <v>0</v>
      </c>
      <c r="M154" s="48">
        <v>370.67</v>
      </c>
      <c r="N154" s="30"/>
      <c r="O154" s="42">
        <v>613.44000000000005</v>
      </c>
      <c r="P154" s="18"/>
      <c r="Q154" s="72">
        <v>198.73</v>
      </c>
      <c r="R154" s="84"/>
      <c r="S154" s="72">
        <v>301.27</v>
      </c>
      <c r="T154" s="84"/>
      <c r="U154" s="72">
        <f t="shared" si="26"/>
        <v>500</v>
      </c>
      <c r="V154" s="84"/>
      <c r="W154" s="72">
        <v>500</v>
      </c>
      <c r="X154" s="18"/>
      <c r="Y154" s="97">
        <v>500</v>
      </c>
    </row>
    <row r="155" spans="2:25">
      <c r="B155" s="1"/>
      <c r="C155" s="1"/>
      <c r="D155" s="1"/>
      <c r="E155" s="1"/>
      <c r="F155" s="1"/>
      <c r="G155" s="1"/>
      <c r="H155" s="1"/>
      <c r="I155" s="1" t="s">
        <v>128</v>
      </c>
      <c r="J155" s="4"/>
      <c r="K155" s="37">
        <v>1177.95</v>
      </c>
      <c r="M155" s="48">
        <v>2548.7600000000002</v>
      </c>
      <c r="N155" s="30"/>
      <c r="O155" s="42">
        <v>3364.5</v>
      </c>
      <c r="P155" s="18"/>
      <c r="Q155" s="72">
        <v>1204</v>
      </c>
      <c r="R155" s="84"/>
      <c r="S155" s="72">
        <v>1046</v>
      </c>
      <c r="T155" s="84"/>
      <c r="U155" s="72">
        <f t="shared" si="26"/>
        <v>2250</v>
      </c>
      <c r="V155" s="84"/>
      <c r="W155" s="72">
        <v>2250</v>
      </c>
      <c r="X155" s="18"/>
      <c r="Y155" s="97">
        <v>1500</v>
      </c>
    </row>
    <row r="156" spans="2:25">
      <c r="B156" s="1"/>
      <c r="C156" s="1"/>
      <c r="D156" s="1"/>
      <c r="E156" s="1"/>
      <c r="F156" s="1"/>
      <c r="G156" s="1"/>
      <c r="H156" s="1"/>
      <c r="I156" s="1" t="s">
        <v>339</v>
      </c>
      <c r="J156" s="4"/>
      <c r="K156" s="37">
        <v>250.22</v>
      </c>
      <c r="M156" s="48">
        <v>0</v>
      </c>
      <c r="N156" s="30"/>
      <c r="O156" s="42">
        <v>0</v>
      </c>
      <c r="P156" s="18"/>
      <c r="Q156" s="72">
        <v>5.5</v>
      </c>
      <c r="R156" s="84"/>
      <c r="S156" s="72">
        <v>0</v>
      </c>
      <c r="T156" s="84"/>
      <c r="U156" s="72">
        <f t="shared" si="26"/>
        <v>5.5</v>
      </c>
      <c r="V156" s="84"/>
      <c r="W156" s="72">
        <v>150</v>
      </c>
      <c r="X156" s="18"/>
      <c r="Y156" s="97">
        <v>0</v>
      </c>
    </row>
    <row r="157" spans="2:25" ht="15.75" thickBot="1">
      <c r="B157" s="1"/>
      <c r="C157" s="1"/>
      <c r="D157" s="1"/>
      <c r="E157" s="1"/>
      <c r="F157" s="1"/>
      <c r="G157" s="1"/>
      <c r="H157" s="1"/>
      <c r="I157" s="1" t="s">
        <v>129</v>
      </c>
      <c r="J157" s="4"/>
      <c r="K157" s="38">
        <v>0</v>
      </c>
      <c r="M157" s="49">
        <v>79</v>
      </c>
      <c r="N157" s="31"/>
      <c r="O157" s="60">
        <v>0</v>
      </c>
      <c r="P157" s="21"/>
      <c r="Q157" s="75">
        <v>0</v>
      </c>
      <c r="R157" s="86"/>
      <c r="S157" s="75">
        <v>0</v>
      </c>
      <c r="T157" s="86"/>
      <c r="U157" s="75">
        <f t="shared" si="26"/>
        <v>0</v>
      </c>
      <c r="V157" s="86"/>
      <c r="W157" s="75">
        <v>0</v>
      </c>
      <c r="X157" s="21"/>
      <c r="Y157" s="100">
        <v>250</v>
      </c>
    </row>
    <row r="158" spans="2:25">
      <c r="B158" s="1"/>
      <c r="C158" s="1"/>
      <c r="D158" s="1"/>
      <c r="E158" s="1"/>
      <c r="F158" s="1"/>
      <c r="G158" s="1"/>
      <c r="H158" s="1" t="s">
        <v>130</v>
      </c>
      <c r="I158" s="1"/>
      <c r="J158" s="4"/>
      <c r="K158" s="37">
        <f>ROUND(SUM(K144:K157),5)</f>
        <v>41685.68</v>
      </c>
      <c r="M158" s="48">
        <f>ROUND(SUM(M144:M157),5)</f>
        <v>42279.21</v>
      </c>
      <c r="N158" s="30"/>
      <c r="O158" s="42">
        <f>ROUND(SUM(O144:O157),5)</f>
        <v>40047.360000000001</v>
      </c>
      <c r="P158" s="18"/>
      <c r="Q158" s="72">
        <f>ROUND(SUM(Q144:Q157),5)</f>
        <v>38629.61</v>
      </c>
      <c r="R158" s="84"/>
      <c r="S158" s="72">
        <f t="shared" ref="S158:W158" si="27">ROUND(SUM(S144:S157),5)</f>
        <v>3547.27</v>
      </c>
      <c r="T158" s="84"/>
      <c r="U158" s="72">
        <f t="shared" si="27"/>
        <v>42176.88</v>
      </c>
      <c r="V158" s="84"/>
      <c r="W158" s="72">
        <f t="shared" si="27"/>
        <v>32725</v>
      </c>
      <c r="X158" s="18"/>
      <c r="Y158" s="97">
        <f>ROUND(SUM(Y144:Y157),5)</f>
        <v>32575</v>
      </c>
    </row>
    <row r="159" spans="2:25">
      <c r="B159" s="1"/>
      <c r="C159" s="1"/>
      <c r="D159" s="1"/>
      <c r="E159" s="1"/>
      <c r="F159" s="1"/>
      <c r="G159" s="1"/>
      <c r="H159" s="1"/>
      <c r="I159" s="1"/>
      <c r="J159" s="4"/>
      <c r="K159" s="30"/>
      <c r="L159" s="92"/>
      <c r="M159" s="30"/>
      <c r="N159" s="30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2:25">
      <c r="B160" s="1"/>
      <c r="C160" s="1"/>
      <c r="D160" s="1"/>
      <c r="E160" s="1"/>
      <c r="F160" s="1"/>
      <c r="G160" s="1"/>
      <c r="H160" s="1" t="s">
        <v>131</v>
      </c>
      <c r="I160" s="1"/>
      <c r="J160" s="4"/>
      <c r="K160" s="37">
        <v>2647.96</v>
      </c>
      <c r="M160" s="48">
        <v>2301.4</v>
      </c>
      <c r="N160" s="30"/>
      <c r="O160" s="42">
        <v>2452.54</v>
      </c>
      <c r="P160" s="18"/>
      <c r="Q160" s="72">
        <v>2207.3200000000002</v>
      </c>
      <c r="R160" s="84"/>
      <c r="S160" s="72">
        <v>0</v>
      </c>
      <c r="T160" s="84"/>
      <c r="U160" s="72">
        <f>+S160+Q160</f>
        <v>2207.3200000000002</v>
      </c>
      <c r="V160" s="84"/>
      <c r="W160" s="72">
        <v>2500</v>
      </c>
      <c r="X160" s="18"/>
      <c r="Y160" s="97">
        <v>2500</v>
      </c>
    </row>
    <row r="161" spans="2:25">
      <c r="B161" s="1"/>
      <c r="C161" s="1"/>
      <c r="D161" s="1"/>
      <c r="E161" s="1"/>
      <c r="F161" s="1"/>
      <c r="G161" s="1"/>
      <c r="H161" s="1" t="s">
        <v>132</v>
      </c>
      <c r="I161" s="1"/>
      <c r="J161" s="4"/>
      <c r="K161" s="30"/>
      <c r="L161" s="92"/>
      <c r="M161" s="30"/>
      <c r="N161" s="30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2:25">
      <c r="B162" s="1"/>
      <c r="C162" s="1"/>
      <c r="D162" s="1"/>
      <c r="E162" s="1"/>
      <c r="F162" s="1"/>
      <c r="G162" s="1"/>
      <c r="H162" s="1"/>
      <c r="I162" s="1" t="s">
        <v>133</v>
      </c>
      <c r="J162" s="4"/>
      <c r="K162" s="37">
        <v>4201.4399999999996</v>
      </c>
      <c r="M162" s="48">
        <v>0</v>
      </c>
      <c r="N162" s="30"/>
      <c r="O162" s="42">
        <v>0</v>
      </c>
      <c r="P162" s="18"/>
      <c r="Q162" s="72">
        <v>0</v>
      </c>
      <c r="R162" s="84"/>
      <c r="S162" s="72">
        <v>0</v>
      </c>
      <c r="T162" s="84"/>
      <c r="U162" s="72">
        <f>+S162+Q162</f>
        <v>0</v>
      </c>
      <c r="V162" s="84"/>
      <c r="W162" s="72">
        <v>0</v>
      </c>
      <c r="X162" s="18"/>
      <c r="Y162" s="97">
        <v>0</v>
      </c>
    </row>
    <row r="163" spans="2:25">
      <c r="B163" s="1"/>
      <c r="C163" s="1"/>
      <c r="D163" s="1"/>
      <c r="E163" s="1"/>
      <c r="F163" s="1"/>
      <c r="G163" s="1"/>
      <c r="H163" s="1"/>
      <c r="I163" s="1" t="s">
        <v>134</v>
      </c>
      <c r="J163" s="4"/>
      <c r="K163" s="37">
        <v>2052.35</v>
      </c>
      <c r="M163" s="48">
        <v>0</v>
      </c>
      <c r="N163" s="30"/>
      <c r="O163" s="42">
        <v>0</v>
      </c>
      <c r="P163" s="18"/>
      <c r="Q163" s="72">
        <v>0</v>
      </c>
      <c r="R163" s="84"/>
      <c r="S163" s="72">
        <v>0</v>
      </c>
      <c r="T163" s="84"/>
      <c r="U163" s="72">
        <f t="shared" ref="U163:U166" si="28">+S163+Q163</f>
        <v>0</v>
      </c>
      <c r="V163" s="84"/>
      <c r="W163" s="72">
        <v>0</v>
      </c>
      <c r="X163" s="18"/>
      <c r="Y163" s="97">
        <v>600</v>
      </c>
    </row>
    <row r="164" spans="2:25">
      <c r="B164" s="1"/>
      <c r="C164" s="1"/>
      <c r="D164" s="1"/>
      <c r="E164" s="1"/>
      <c r="F164" s="1"/>
      <c r="G164" s="1"/>
      <c r="H164" s="1"/>
      <c r="I164" s="1" t="s">
        <v>135</v>
      </c>
      <c r="J164" s="4"/>
      <c r="K164" s="37">
        <v>3917.32</v>
      </c>
      <c r="M164" s="48">
        <v>4350.8100000000004</v>
      </c>
      <c r="N164" s="30"/>
      <c r="O164" s="42">
        <v>2772.18</v>
      </c>
      <c r="P164" s="18"/>
      <c r="Q164" s="72">
        <v>1826.24</v>
      </c>
      <c r="R164" s="84"/>
      <c r="S164" s="72">
        <v>1673.76</v>
      </c>
      <c r="T164" s="84"/>
      <c r="U164" s="72">
        <f t="shared" si="28"/>
        <v>3500</v>
      </c>
      <c r="V164" s="84"/>
      <c r="W164" s="72">
        <v>3500</v>
      </c>
      <c r="X164" s="18"/>
      <c r="Y164" s="97">
        <v>3500</v>
      </c>
    </row>
    <row r="165" spans="2:25">
      <c r="B165" s="1"/>
      <c r="C165" s="1"/>
      <c r="D165" s="1"/>
      <c r="E165" s="1"/>
      <c r="F165" s="1"/>
      <c r="G165" s="1"/>
      <c r="H165" s="1"/>
      <c r="I165" s="1" t="s">
        <v>136</v>
      </c>
      <c r="J165" s="4"/>
      <c r="K165" s="37">
        <v>3482.99</v>
      </c>
      <c r="M165" s="48">
        <v>3792.07</v>
      </c>
      <c r="N165" s="30"/>
      <c r="O165" s="42">
        <v>3675.74</v>
      </c>
      <c r="P165" s="18"/>
      <c r="Q165" s="72">
        <v>4049.21</v>
      </c>
      <c r="R165" s="84"/>
      <c r="S165" s="72">
        <v>2024.6</v>
      </c>
      <c r="T165" s="84"/>
      <c r="U165" s="72">
        <f t="shared" si="28"/>
        <v>6073.8099999999995</v>
      </c>
      <c r="V165" s="84"/>
      <c r="W165" s="72">
        <v>4000</v>
      </c>
      <c r="X165" s="18"/>
      <c r="Y165" s="97">
        <v>5000</v>
      </c>
    </row>
    <row r="166" spans="2:25" ht="15.75" thickBot="1">
      <c r="B166" s="1"/>
      <c r="C166" s="1"/>
      <c r="D166" s="1"/>
      <c r="E166" s="1"/>
      <c r="F166" s="1"/>
      <c r="G166" s="1"/>
      <c r="H166" s="1"/>
      <c r="I166" s="1" t="s">
        <v>137</v>
      </c>
      <c r="J166" s="4"/>
      <c r="K166" s="38">
        <v>0</v>
      </c>
      <c r="M166" s="49">
        <v>1020.88</v>
      </c>
      <c r="N166" s="31"/>
      <c r="O166" s="60">
        <v>2467.39</v>
      </c>
      <c r="P166" s="21"/>
      <c r="Q166" s="75">
        <v>261.5</v>
      </c>
      <c r="R166" s="86"/>
      <c r="S166" s="75">
        <v>0</v>
      </c>
      <c r="T166" s="86"/>
      <c r="U166" s="75">
        <f t="shared" si="28"/>
        <v>261.5</v>
      </c>
      <c r="V166" s="86"/>
      <c r="W166" s="75">
        <v>1500</v>
      </c>
      <c r="X166" s="21"/>
      <c r="Y166" s="100">
        <v>1000</v>
      </c>
    </row>
    <row r="167" spans="2:25">
      <c r="B167" s="1"/>
      <c r="C167" s="1"/>
      <c r="D167" s="1"/>
      <c r="E167" s="1"/>
      <c r="F167" s="1"/>
      <c r="G167" s="1"/>
      <c r="H167" s="1" t="s">
        <v>138</v>
      </c>
      <c r="I167" s="1"/>
      <c r="J167" s="4"/>
      <c r="K167" s="37">
        <f>ROUND(SUM(K161:K166),5)</f>
        <v>13654.1</v>
      </c>
      <c r="M167" s="48">
        <f>ROUND(SUM(M161:M166),5)</f>
        <v>9163.76</v>
      </c>
      <c r="N167" s="30"/>
      <c r="O167" s="42">
        <f>ROUND(SUM(O161:O166),5)</f>
        <v>8915.31</v>
      </c>
      <c r="P167" s="18"/>
      <c r="Q167" s="72">
        <f>ROUND(SUM(Q161:Q166),5)</f>
        <v>6136.95</v>
      </c>
      <c r="R167" s="84"/>
      <c r="S167" s="72">
        <f t="shared" ref="S167:W167" si="29">ROUND(SUM(S161:S166),5)</f>
        <v>3698.36</v>
      </c>
      <c r="T167" s="84"/>
      <c r="U167" s="72">
        <f t="shared" si="29"/>
        <v>9835.31</v>
      </c>
      <c r="V167" s="84"/>
      <c r="W167" s="72">
        <f t="shared" si="29"/>
        <v>9000</v>
      </c>
      <c r="X167" s="18"/>
      <c r="Y167" s="97">
        <f>ROUND(SUM(Y161:Y166),5)</f>
        <v>10100</v>
      </c>
    </row>
    <row r="168" spans="2:25">
      <c r="B168" s="1"/>
      <c r="C168" s="1"/>
      <c r="D168" s="1"/>
      <c r="E168" s="1"/>
      <c r="F168" s="1"/>
      <c r="G168" s="1"/>
      <c r="H168" s="1" t="s">
        <v>139</v>
      </c>
      <c r="I168" s="1"/>
      <c r="J168" s="4"/>
      <c r="K168" s="30"/>
      <c r="L168" s="92"/>
      <c r="M168" s="30"/>
      <c r="N168" s="30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2:25">
      <c r="B169" s="1"/>
      <c r="C169" s="1"/>
      <c r="D169" s="1"/>
      <c r="E169" s="1"/>
      <c r="F169" s="1"/>
      <c r="G169" s="1"/>
      <c r="H169" s="1"/>
      <c r="I169" s="1" t="s">
        <v>140</v>
      </c>
      <c r="J169" s="4"/>
      <c r="K169" s="37">
        <v>-11.04</v>
      </c>
      <c r="M169" s="48">
        <v>0</v>
      </c>
      <c r="N169" s="30"/>
      <c r="O169" s="42">
        <v>0</v>
      </c>
      <c r="P169" s="18"/>
      <c r="Q169" s="72">
        <v>0</v>
      </c>
      <c r="R169" s="84"/>
      <c r="S169" s="72">
        <v>0</v>
      </c>
      <c r="T169" s="84"/>
      <c r="U169" s="72">
        <f>+S169+Q169</f>
        <v>0</v>
      </c>
      <c r="V169" s="84"/>
      <c r="W169" s="72">
        <v>0</v>
      </c>
      <c r="X169" s="18"/>
      <c r="Y169" s="97">
        <v>0</v>
      </c>
    </row>
    <row r="170" spans="2:25">
      <c r="B170" s="1"/>
      <c r="C170" s="1"/>
      <c r="D170" s="1"/>
      <c r="E170" s="1"/>
      <c r="F170" s="1"/>
      <c r="G170" s="1"/>
      <c r="H170" s="1"/>
      <c r="I170" s="1" t="s">
        <v>141</v>
      </c>
      <c r="J170" s="4"/>
      <c r="K170" s="37">
        <v>18179.02</v>
      </c>
      <c r="M170" s="48">
        <v>89.01</v>
      </c>
      <c r="N170" s="30"/>
      <c r="O170" s="42">
        <v>26802.42</v>
      </c>
      <c r="P170" s="18"/>
      <c r="Q170" s="72">
        <v>0</v>
      </c>
      <c r="R170" s="84"/>
      <c r="S170" s="72">
        <v>9000</v>
      </c>
      <c r="T170" s="84"/>
      <c r="U170" s="72">
        <f>+S170+Q170</f>
        <v>9000</v>
      </c>
      <c r="V170" s="84"/>
      <c r="W170" s="72">
        <v>8857</v>
      </c>
      <c r="X170" s="18"/>
      <c r="Y170" s="97">
        <v>8857</v>
      </c>
    </row>
    <row r="171" spans="2:25">
      <c r="B171" s="1"/>
      <c r="C171" s="1"/>
      <c r="D171" s="1"/>
      <c r="E171" s="1"/>
      <c r="F171" s="1"/>
      <c r="G171" s="1"/>
      <c r="H171" s="1"/>
      <c r="I171" s="1" t="s">
        <v>142</v>
      </c>
      <c r="J171" s="4"/>
      <c r="K171" s="37">
        <v>15429.17</v>
      </c>
      <c r="M171" s="48">
        <v>1826.01</v>
      </c>
      <c r="N171" s="30"/>
      <c r="O171" s="42">
        <v>1440.45</v>
      </c>
      <c r="P171" s="18"/>
      <c r="Q171" s="72">
        <v>746.16</v>
      </c>
      <c r="R171" s="84"/>
      <c r="S171" s="72">
        <v>1003.84</v>
      </c>
      <c r="T171" s="84"/>
      <c r="U171" s="72">
        <f>+S171+Q171</f>
        <v>1750</v>
      </c>
      <c r="V171" s="84"/>
      <c r="W171" s="72">
        <v>1750</v>
      </c>
      <c r="X171" s="18"/>
      <c r="Y171" s="97">
        <v>1750</v>
      </c>
    </row>
    <row r="172" spans="2:25" ht="15.75" thickBot="1">
      <c r="B172" s="1"/>
      <c r="C172" s="1"/>
      <c r="D172" s="1"/>
      <c r="E172" s="1"/>
      <c r="F172" s="1"/>
      <c r="G172" s="1"/>
      <c r="H172" s="1"/>
      <c r="I172" s="1" t="s">
        <v>143</v>
      </c>
      <c r="J172" s="4"/>
      <c r="K172" s="38">
        <v>242.77</v>
      </c>
      <c r="M172" s="49">
        <v>12665.66</v>
      </c>
      <c r="N172" s="31"/>
      <c r="O172" s="60">
        <v>12483.97</v>
      </c>
      <c r="P172" s="21"/>
      <c r="Q172" s="75">
        <v>4386.62</v>
      </c>
      <c r="R172" s="86"/>
      <c r="S172" s="75">
        <v>1613.38</v>
      </c>
      <c r="T172" s="86"/>
      <c r="U172" s="75">
        <f>+S172+Q172</f>
        <v>6000</v>
      </c>
      <c r="V172" s="86"/>
      <c r="W172" s="75">
        <v>6000</v>
      </c>
      <c r="X172" s="21"/>
      <c r="Y172" s="100">
        <v>7000</v>
      </c>
    </row>
    <row r="173" spans="2:25">
      <c r="B173" s="1"/>
      <c r="C173" s="1"/>
      <c r="D173" s="1"/>
      <c r="E173" s="1"/>
      <c r="F173" s="1"/>
      <c r="G173" s="1"/>
      <c r="H173" s="1" t="s">
        <v>144</v>
      </c>
      <c r="I173" s="1"/>
      <c r="J173" s="4"/>
      <c r="K173" s="37">
        <f>ROUND(SUM(K168:K172),5)</f>
        <v>33839.919999999998</v>
      </c>
      <c r="M173" s="48">
        <f>ROUND(SUM(M168:M172),5)</f>
        <v>14580.68</v>
      </c>
      <c r="N173" s="30"/>
      <c r="O173" s="42">
        <f>ROUND(SUM(O168:O172),5)</f>
        <v>40726.839999999997</v>
      </c>
      <c r="P173" s="18"/>
      <c r="Q173" s="72">
        <f>ROUND(SUM(Q168:Q172),5)</f>
        <v>5132.78</v>
      </c>
      <c r="R173" s="84"/>
      <c r="S173" s="72">
        <f t="shared" ref="S173:W173" si="30">ROUND(SUM(S168:S172),5)</f>
        <v>11617.22</v>
      </c>
      <c r="T173" s="84"/>
      <c r="U173" s="72">
        <f t="shared" si="30"/>
        <v>16750</v>
      </c>
      <c r="V173" s="84"/>
      <c r="W173" s="72">
        <f t="shared" si="30"/>
        <v>16607</v>
      </c>
      <c r="X173" s="18"/>
      <c r="Y173" s="97">
        <f>ROUND(SUM(Y168:Y172),5)</f>
        <v>17607</v>
      </c>
    </row>
    <row r="174" spans="2:25">
      <c r="B174" s="1"/>
      <c r="C174" s="1"/>
      <c r="D174" s="1"/>
      <c r="E174" s="1"/>
      <c r="F174" s="1"/>
      <c r="G174" s="1"/>
      <c r="H174" s="1" t="s">
        <v>145</v>
      </c>
      <c r="I174" s="1"/>
      <c r="J174" s="4"/>
      <c r="K174" s="30"/>
      <c r="L174" s="92"/>
      <c r="M174" s="30"/>
      <c r="N174" s="30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</row>
    <row r="175" spans="2:25">
      <c r="B175" s="1"/>
      <c r="C175" s="1"/>
      <c r="D175" s="1"/>
      <c r="E175" s="1"/>
      <c r="F175" s="1"/>
      <c r="G175" s="1"/>
      <c r="H175" s="1"/>
      <c r="I175" s="1" t="s">
        <v>146</v>
      </c>
      <c r="J175" s="4"/>
      <c r="K175" s="37">
        <v>8697.73</v>
      </c>
      <c r="M175" s="48">
        <v>0</v>
      </c>
      <c r="N175" s="30"/>
      <c r="O175" s="42">
        <v>0</v>
      </c>
      <c r="P175" s="18"/>
      <c r="Q175" s="72">
        <v>580.39</v>
      </c>
      <c r="R175" s="84"/>
      <c r="S175" s="72">
        <v>919.61</v>
      </c>
      <c r="T175" s="84"/>
      <c r="U175" s="72">
        <f>+S175+Q175</f>
        <v>1500</v>
      </c>
      <c r="V175" s="84"/>
      <c r="W175" s="72">
        <v>1500</v>
      </c>
      <c r="X175" s="18"/>
      <c r="Y175" s="97">
        <v>1500</v>
      </c>
    </row>
    <row r="176" spans="2:25">
      <c r="B176" s="1"/>
      <c r="C176" s="1"/>
      <c r="D176" s="1"/>
      <c r="E176" s="1"/>
      <c r="F176" s="1"/>
      <c r="G176" s="1"/>
      <c r="H176" s="1"/>
      <c r="I176" s="1" t="s">
        <v>147</v>
      </c>
      <c r="J176" s="4"/>
      <c r="K176" s="37">
        <v>4077.37</v>
      </c>
      <c r="M176" s="48">
        <v>0</v>
      </c>
      <c r="N176" s="30"/>
      <c r="O176" s="42">
        <v>0</v>
      </c>
      <c r="P176" s="18"/>
      <c r="Q176" s="72">
        <v>1201.78</v>
      </c>
      <c r="R176" s="84"/>
      <c r="S176" s="72">
        <v>0</v>
      </c>
      <c r="T176" s="84"/>
      <c r="U176" s="72">
        <f t="shared" ref="U176:U180" si="31">+S176+Q176</f>
        <v>1201.78</v>
      </c>
      <c r="V176" s="84"/>
      <c r="W176" s="72">
        <v>0</v>
      </c>
      <c r="X176" s="18"/>
      <c r="Y176" s="97">
        <v>0</v>
      </c>
    </row>
    <row r="177" spans="2:25">
      <c r="B177" s="1"/>
      <c r="C177" s="1"/>
      <c r="D177" s="1"/>
      <c r="E177" s="1"/>
      <c r="F177" s="1"/>
      <c r="G177" s="1"/>
      <c r="H177" s="1"/>
      <c r="I177" s="1" t="s">
        <v>148</v>
      </c>
      <c r="J177" s="4"/>
      <c r="K177" s="37">
        <v>2193.21</v>
      </c>
      <c r="M177" s="48">
        <v>2149.29</v>
      </c>
      <c r="N177" s="30"/>
      <c r="O177" s="42">
        <v>2685.47</v>
      </c>
      <c r="P177" s="18"/>
      <c r="Q177" s="72">
        <v>1923.18</v>
      </c>
      <c r="R177" s="84"/>
      <c r="S177" s="72">
        <v>826.82</v>
      </c>
      <c r="T177" s="84"/>
      <c r="U177" s="72">
        <f t="shared" si="31"/>
        <v>2750</v>
      </c>
      <c r="V177" s="84"/>
      <c r="W177" s="72">
        <v>2750</v>
      </c>
      <c r="X177" s="18"/>
      <c r="Y177" s="97">
        <v>2750</v>
      </c>
    </row>
    <row r="178" spans="2:25">
      <c r="B178" s="1"/>
      <c r="C178" s="1"/>
      <c r="D178" s="1"/>
      <c r="E178" s="1"/>
      <c r="F178" s="1"/>
      <c r="G178" s="1"/>
      <c r="H178" s="1"/>
      <c r="I178" s="1" t="s">
        <v>149</v>
      </c>
      <c r="J178" s="4"/>
      <c r="K178" s="37">
        <v>3171.27</v>
      </c>
      <c r="M178" s="48">
        <v>0</v>
      </c>
      <c r="N178" s="30"/>
      <c r="O178" s="42">
        <v>142.41999999999999</v>
      </c>
      <c r="P178" s="18"/>
      <c r="Q178" s="72">
        <v>1061.71</v>
      </c>
      <c r="R178" s="84"/>
      <c r="S178" s="72">
        <v>938.29</v>
      </c>
      <c r="T178" s="84"/>
      <c r="U178" s="72">
        <f t="shared" si="31"/>
        <v>2000</v>
      </c>
      <c r="V178" s="84"/>
      <c r="W178" s="73">
        <v>2000</v>
      </c>
      <c r="X178" s="19"/>
      <c r="Y178" s="98">
        <v>2000</v>
      </c>
    </row>
    <row r="179" spans="2:25">
      <c r="B179" s="1"/>
      <c r="C179" s="1"/>
      <c r="D179" s="1"/>
      <c r="E179" s="1"/>
      <c r="F179" s="1"/>
      <c r="G179" s="1"/>
      <c r="H179" s="1"/>
      <c r="I179" s="1" t="s">
        <v>150</v>
      </c>
      <c r="J179" s="4"/>
      <c r="K179" s="37">
        <v>30285.57</v>
      </c>
      <c r="M179" s="48">
        <v>0</v>
      </c>
      <c r="N179" s="30"/>
      <c r="O179" s="59">
        <v>0</v>
      </c>
      <c r="P179" s="20"/>
      <c r="Q179" s="74">
        <v>127.79</v>
      </c>
      <c r="R179" s="85"/>
      <c r="S179" s="74">
        <v>0</v>
      </c>
      <c r="T179" s="85"/>
      <c r="U179" s="72">
        <f t="shared" si="31"/>
        <v>127.79</v>
      </c>
      <c r="V179" s="84"/>
      <c r="W179" s="74">
        <v>0</v>
      </c>
      <c r="X179" s="20"/>
      <c r="Y179" s="99">
        <v>0</v>
      </c>
    </row>
    <row r="180" spans="2:25" ht="15.75" thickBot="1">
      <c r="B180" s="1"/>
      <c r="C180" s="1"/>
      <c r="D180" s="1"/>
      <c r="E180" s="1"/>
      <c r="F180" s="1"/>
      <c r="G180" s="1"/>
      <c r="H180" s="1"/>
      <c r="I180" s="1" t="s">
        <v>340</v>
      </c>
      <c r="J180" s="4"/>
      <c r="K180" s="38">
        <v>0</v>
      </c>
      <c r="M180" s="49">
        <v>35860.93</v>
      </c>
      <c r="N180" s="31"/>
      <c r="O180" s="60">
        <v>14360.07</v>
      </c>
      <c r="P180" s="21"/>
      <c r="Q180" s="75">
        <v>0</v>
      </c>
      <c r="R180" s="86"/>
      <c r="S180" s="75">
        <v>0</v>
      </c>
      <c r="T180" s="86"/>
      <c r="U180" s="75">
        <f t="shared" si="31"/>
        <v>0</v>
      </c>
      <c r="V180" s="86"/>
      <c r="W180" s="75">
        <v>1500</v>
      </c>
      <c r="X180" s="21"/>
      <c r="Y180" s="100">
        <v>1500</v>
      </c>
    </row>
    <row r="181" spans="2:25">
      <c r="B181" s="1"/>
      <c r="C181" s="1"/>
      <c r="D181" s="1"/>
      <c r="E181" s="1"/>
      <c r="F181" s="1"/>
      <c r="G181" s="1"/>
      <c r="H181" s="1" t="s">
        <v>151</v>
      </c>
      <c r="I181" s="1"/>
      <c r="J181" s="4"/>
      <c r="K181" s="37">
        <f>ROUND(SUM(K174:K180),5)</f>
        <v>48425.15</v>
      </c>
      <c r="M181" s="48">
        <f>ROUND(SUM(M174:M180),5)</f>
        <v>38010.22</v>
      </c>
      <c r="N181" s="30"/>
      <c r="O181" s="42">
        <f>ROUND(SUM(O174:O180),5)</f>
        <v>17187.96</v>
      </c>
      <c r="P181" s="18"/>
      <c r="Q181" s="72">
        <f>ROUND(SUM(Q174:Q180),5)</f>
        <v>4894.8500000000004</v>
      </c>
      <c r="R181" s="84"/>
      <c r="S181" s="72">
        <f t="shared" ref="S181:W181" si="32">ROUND(SUM(S174:S180),5)</f>
        <v>2684.72</v>
      </c>
      <c r="T181" s="84"/>
      <c r="U181" s="72">
        <f t="shared" si="32"/>
        <v>7579.57</v>
      </c>
      <c r="V181" s="84"/>
      <c r="W181" s="72">
        <f t="shared" si="32"/>
        <v>7750</v>
      </c>
      <c r="X181" s="18"/>
      <c r="Y181" s="97">
        <f>ROUND(SUM(Y174:Y180),5)</f>
        <v>7750</v>
      </c>
    </row>
    <row r="182" spans="2:25">
      <c r="B182" s="1"/>
      <c r="C182" s="1"/>
      <c r="D182" s="1"/>
      <c r="E182" s="1"/>
      <c r="F182" s="1"/>
      <c r="G182" s="1"/>
      <c r="H182" s="1" t="s">
        <v>152</v>
      </c>
      <c r="I182" s="1"/>
      <c r="J182" s="4"/>
      <c r="K182" s="30"/>
      <c r="L182" s="92"/>
      <c r="M182" s="30"/>
      <c r="N182" s="30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</row>
    <row r="183" spans="2:25">
      <c r="B183" s="1"/>
      <c r="C183" s="1"/>
      <c r="D183" s="1"/>
      <c r="E183" s="1"/>
      <c r="F183" s="1"/>
      <c r="G183" s="1"/>
      <c r="H183" s="1"/>
      <c r="I183" s="1" t="s">
        <v>153</v>
      </c>
      <c r="J183" s="4"/>
      <c r="K183" s="37">
        <v>954.38</v>
      </c>
      <c r="M183" s="48">
        <v>2287.3000000000002</v>
      </c>
      <c r="N183" s="30"/>
      <c r="O183" s="42">
        <v>741.51</v>
      </c>
      <c r="P183" s="18"/>
      <c r="Q183" s="72">
        <v>0</v>
      </c>
      <c r="R183" s="84"/>
      <c r="S183" s="72">
        <v>1250</v>
      </c>
      <c r="T183" s="84"/>
      <c r="U183" s="72">
        <f>+S183+Q183</f>
        <v>1250</v>
      </c>
      <c r="V183" s="84"/>
      <c r="W183" s="72">
        <v>1250</v>
      </c>
      <c r="X183" s="18"/>
      <c r="Y183" s="97">
        <v>1250</v>
      </c>
    </row>
    <row r="184" spans="2:25">
      <c r="B184" s="1"/>
      <c r="C184" s="1"/>
      <c r="D184" s="1"/>
      <c r="E184" s="1"/>
      <c r="F184" s="1"/>
      <c r="G184" s="1"/>
      <c r="H184" s="1"/>
      <c r="I184" s="1" t="s">
        <v>154</v>
      </c>
      <c r="J184" s="4"/>
      <c r="K184" s="37">
        <v>0</v>
      </c>
      <c r="M184" s="48">
        <v>10877.92</v>
      </c>
      <c r="N184" s="30"/>
      <c r="O184" s="42">
        <v>4942.37</v>
      </c>
      <c r="P184" s="18"/>
      <c r="Q184" s="72">
        <v>452.68</v>
      </c>
      <c r="R184" s="84"/>
      <c r="S184" s="72">
        <v>6047.32</v>
      </c>
      <c r="T184" s="84"/>
      <c r="U184" s="72">
        <f>+S184+Q184</f>
        <v>6500</v>
      </c>
      <c r="V184" s="84"/>
      <c r="W184" s="72">
        <v>6500</v>
      </c>
      <c r="X184" s="18"/>
      <c r="Y184" s="97">
        <v>4500</v>
      </c>
    </row>
    <row r="185" spans="2:25" ht="15.75" thickBot="1">
      <c r="B185" s="1"/>
      <c r="C185" s="1"/>
      <c r="D185" s="1"/>
      <c r="E185" s="1"/>
      <c r="F185" s="1"/>
      <c r="G185" s="1"/>
      <c r="H185" s="1"/>
      <c r="I185" s="1" t="s">
        <v>155</v>
      </c>
      <c r="J185" s="4"/>
      <c r="K185" s="38">
        <v>0</v>
      </c>
      <c r="M185" s="49">
        <v>0</v>
      </c>
      <c r="N185" s="31"/>
      <c r="O185" s="60">
        <v>318.61</v>
      </c>
      <c r="P185" s="21"/>
      <c r="Q185" s="75">
        <v>116.56</v>
      </c>
      <c r="R185" s="86"/>
      <c r="S185" s="75">
        <v>383.44</v>
      </c>
      <c r="T185" s="86"/>
      <c r="U185" s="75">
        <f>+S185+Q185</f>
        <v>500</v>
      </c>
      <c r="V185" s="86"/>
      <c r="W185" s="75">
        <v>500</v>
      </c>
      <c r="X185" s="21"/>
      <c r="Y185" s="100">
        <v>500</v>
      </c>
    </row>
    <row r="186" spans="2:25">
      <c r="B186" s="1"/>
      <c r="C186" s="1"/>
      <c r="D186" s="1"/>
      <c r="E186" s="1"/>
      <c r="F186" s="1"/>
      <c r="G186" s="1"/>
      <c r="H186" s="1" t="s">
        <v>156</v>
      </c>
      <c r="I186" s="1"/>
      <c r="J186" s="4"/>
      <c r="K186" s="37">
        <f>ROUND(SUM(K182:K185),5)</f>
        <v>954.38</v>
      </c>
      <c r="M186" s="48">
        <f>ROUND(SUM(M182:M185),5)</f>
        <v>13165.22</v>
      </c>
      <c r="N186" s="30"/>
      <c r="O186" s="42">
        <f>ROUND(SUM(O182:O185),5)</f>
        <v>6002.49</v>
      </c>
      <c r="P186" s="18"/>
      <c r="Q186" s="72">
        <f>ROUND(SUM(Q182:Q185),5)</f>
        <v>569.24</v>
      </c>
      <c r="R186" s="84"/>
      <c r="S186" s="72">
        <f t="shared" ref="S186:W186" si="33">ROUND(SUM(S182:S185),5)</f>
        <v>7680.76</v>
      </c>
      <c r="T186" s="84"/>
      <c r="U186" s="72">
        <f t="shared" si="33"/>
        <v>8250</v>
      </c>
      <c r="V186" s="84"/>
      <c r="W186" s="72">
        <f t="shared" si="33"/>
        <v>8250</v>
      </c>
      <c r="X186" s="18"/>
      <c r="Y186" s="97">
        <f>ROUND(SUM(Y182:Y185),5)</f>
        <v>6250</v>
      </c>
    </row>
    <row r="187" spans="2:25">
      <c r="B187" s="1"/>
      <c r="C187" s="1"/>
      <c r="D187" s="1"/>
      <c r="E187" s="1"/>
      <c r="F187" s="1"/>
      <c r="G187" s="1"/>
      <c r="H187" s="1" t="s">
        <v>157</v>
      </c>
      <c r="I187" s="1"/>
      <c r="J187" s="4"/>
      <c r="K187" s="30"/>
      <c r="L187" s="92"/>
      <c r="M187" s="30"/>
      <c r="N187" s="30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</row>
    <row r="188" spans="2:25">
      <c r="B188" s="1"/>
      <c r="C188" s="1"/>
      <c r="D188" s="1"/>
      <c r="E188" s="1"/>
      <c r="F188" s="1"/>
      <c r="G188" s="1"/>
      <c r="H188" s="1"/>
      <c r="I188" s="1" t="s">
        <v>158</v>
      </c>
      <c r="J188" s="4"/>
      <c r="K188" s="37">
        <v>1130.1400000000001</v>
      </c>
      <c r="M188" s="48">
        <v>0</v>
      </c>
      <c r="N188" s="30"/>
      <c r="O188" s="42">
        <v>6.74</v>
      </c>
      <c r="P188" s="18"/>
      <c r="Q188" s="72">
        <v>0</v>
      </c>
      <c r="R188" s="84"/>
      <c r="S188" s="72">
        <v>0</v>
      </c>
      <c r="T188" s="84"/>
      <c r="U188" s="72">
        <f>+S188+Q188</f>
        <v>0</v>
      </c>
      <c r="V188" s="84"/>
      <c r="W188" s="73">
        <v>0</v>
      </c>
      <c r="X188" s="19"/>
      <c r="Y188" s="98">
        <v>100</v>
      </c>
    </row>
    <row r="189" spans="2:25">
      <c r="B189" s="1"/>
      <c r="C189" s="1"/>
      <c r="D189" s="1"/>
      <c r="E189" s="1"/>
      <c r="F189" s="1"/>
      <c r="G189" s="1"/>
      <c r="H189" s="1"/>
      <c r="I189" s="1" t="s">
        <v>159</v>
      </c>
      <c r="J189" s="4"/>
      <c r="K189" s="37">
        <v>336.74</v>
      </c>
      <c r="M189" s="48">
        <v>0</v>
      </c>
      <c r="N189" s="30"/>
      <c r="O189" s="42">
        <v>0</v>
      </c>
      <c r="P189" s="18"/>
      <c r="Q189" s="72">
        <v>0</v>
      </c>
      <c r="R189" s="84"/>
      <c r="S189" s="72">
        <v>0</v>
      </c>
      <c r="T189" s="84"/>
      <c r="U189" s="72">
        <f t="shared" ref="U189:U191" si="34">+S189+Q189</f>
        <v>0</v>
      </c>
      <c r="V189" s="84"/>
      <c r="W189" s="72">
        <v>0</v>
      </c>
      <c r="X189" s="18"/>
      <c r="Y189" s="97">
        <v>400</v>
      </c>
    </row>
    <row r="190" spans="2:25">
      <c r="B190" s="1"/>
      <c r="C190" s="1"/>
      <c r="D190" s="1"/>
      <c r="E190" s="1"/>
      <c r="F190" s="1"/>
      <c r="G190" s="1"/>
      <c r="H190" s="1"/>
      <c r="I190" s="1" t="s">
        <v>160</v>
      </c>
      <c r="J190" s="4"/>
      <c r="K190" s="37">
        <v>144.51</v>
      </c>
      <c r="M190" s="48">
        <v>0</v>
      </c>
      <c r="N190" s="30"/>
      <c r="O190" s="42">
        <v>0</v>
      </c>
      <c r="P190" s="18"/>
      <c r="Q190" s="72">
        <v>0</v>
      </c>
      <c r="R190" s="84"/>
      <c r="S190" s="72">
        <v>0</v>
      </c>
      <c r="T190" s="84"/>
      <c r="U190" s="72">
        <f t="shared" si="34"/>
        <v>0</v>
      </c>
      <c r="V190" s="84"/>
      <c r="W190" s="72">
        <v>0</v>
      </c>
      <c r="X190" s="18"/>
      <c r="Y190" s="97">
        <v>250</v>
      </c>
    </row>
    <row r="191" spans="2:25">
      <c r="B191" s="1"/>
      <c r="C191" s="1"/>
      <c r="D191" s="1"/>
      <c r="E191" s="1"/>
      <c r="F191" s="1"/>
      <c r="G191" s="1"/>
      <c r="H191" s="1"/>
      <c r="I191" s="1" t="s">
        <v>161</v>
      </c>
      <c r="J191" s="4"/>
      <c r="K191" s="37">
        <v>73.84</v>
      </c>
      <c r="M191" s="48">
        <v>0</v>
      </c>
      <c r="N191" s="30"/>
      <c r="O191" s="42">
        <v>0</v>
      </c>
      <c r="P191" s="18"/>
      <c r="Q191" s="72">
        <v>0</v>
      </c>
      <c r="R191" s="84"/>
      <c r="S191" s="72">
        <v>0</v>
      </c>
      <c r="T191" s="84"/>
      <c r="U191" s="72">
        <f t="shared" si="34"/>
        <v>0</v>
      </c>
      <c r="V191" s="84"/>
      <c r="W191" s="72">
        <v>0</v>
      </c>
      <c r="X191" s="18"/>
      <c r="Y191" s="97">
        <v>400</v>
      </c>
    </row>
    <row r="192" spans="2:25" ht="15.75" thickBot="1">
      <c r="B192" s="1"/>
      <c r="C192" s="1"/>
      <c r="D192" s="1"/>
      <c r="E192" s="1"/>
      <c r="F192" s="1"/>
      <c r="G192" s="1"/>
      <c r="H192" s="1"/>
      <c r="I192" s="1" t="s">
        <v>341</v>
      </c>
      <c r="J192" s="4"/>
      <c r="K192" s="38">
        <v>118.4</v>
      </c>
      <c r="M192" s="49">
        <v>1234.77</v>
      </c>
      <c r="N192" s="31"/>
      <c r="O192" s="60">
        <v>1001.11</v>
      </c>
      <c r="P192" s="21"/>
      <c r="Q192" s="75">
        <v>0</v>
      </c>
      <c r="R192" s="86"/>
      <c r="S192" s="75">
        <v>1250</v>
      </c>
      <c r="T192" s="86"/>
      <c r="U192" s="75">
        <f>+S192+Q192</f>
        <v>1250</v>
      </c>
      <c r="V192" s="86"/>
      <c r="W192" s="75">
        <v>1250</v>
      </c>
      <c r="X192" s="21"/>
      <c r="Y192" s="100">
        <v>100</v>
      </c>
    </row>
    <row r="193" spans="2:25">
      <c r="B193" s="1"/>
      <c r="C193" s="1"/>
      <c r="D193" s="1"/>
      <c r="E193" s="1"/>
      <c r="F193" s="1"/>
      <c r="G193" s="1"/>
      <c r="H193" s="1" t="s">
        <v>162</v>
      </c>
      <c r="I193" s="1"/>
      <c r="J193" s="4"/>
      <c r="K193" s="37">
        <f>ROUND(SUM(K187:K192),5)</f>
        <v>1803.63</v>
      </c>
      <c r="M193" s="48">
        <f>ROUND(SUM(M187:M192),5)</f>
        <v>1234.77</v>
      </c>
      <c r="N193" s="30"/>
      <c r="O193" s="42">
        <f>ROUND(SUM(O187:O192),5)</f>
        <v>1007.85</v>
      </c>
      <c r="P193" s="18"/>
      <c r="Q193" s="72">
        <f>ROUND(SUM(Q187:Q192),5)</f>
        <v>0</v>
      </c>
      <c r="R193" s="84"/>
      <c r="S193" s="72">
        <f t="shared" ref="S193:W193" si="35">ROUND(SUM(S187:S192),5)</f>
        <v>1250</v>
      </c>
      <c r="T193" s="84"/>
      <c r="U193" s="72">
        <f t="shared" si="35"/>
        <v>1250</v>
      </c>
      <c r="V193" s="84"/>
      <c r="W193" s="72">
        <f t="shared" si="35"/>
        <v>1250</v>
      </c>
      <c r="X193" s="18"/>
      <c r="Y193" s="97">
        <f>ROUND(SUM(Y187:Y192),5)</f>
        <v>1250</v>
      </c>
    </row>
    <row r="194" spans="2:25">
      <c r="B194" s="1"/>
      <c r="C194" s="1"/>
      <c r="D194" s="1"/>
      <c r="E194" s="1"/>
      <c r="F194" s="1"/>
      <c r="G194" s="1"/>
      <c r="H194" s="1" t="s">
        <v>163</v>
      </c>
      <c r="I194" s="1"/>
      <c r="J194" s="4"/>
      <c r="K194" s="30"/>
      <c r="L194" s="92"/>
      <c r="M194" s="30"/>
      <c r="N194" s="30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</row>
    <row r="195" spans="2:25">
      <c r="B195" s="1"/>
      <c r="C195" s="1"/>
      <c r="D195" s="1"/>
      <c r="E195" s="1"/>
      <c r="F195" s="1"/>
      <c r="G195" s="1"/>
      <c r="H195" s="1"/>
      <c r="I195" s="1" t="s">
        <v>164</v>
      </c>
      <c r="J195" s="4"/>
      <c r="K195" s="37">
        <v>130.11000000000001</v>
      </c>
      <c r="M195" s="48">
        <v>0</v>
      </c>
      <c r="N195" s="30"/>
      <c r="O195" s="42">
        <v>0</v>
      </c>
      <c r="P195" s="18"/>
      <c r="Q195" s="72">
        <v>0</v>
      </c>
      <c r="R195" s="84"/>
      <c r="S195" s="72">
        <v>0</v>
      </c>
      <c r="T195" s="84"/>
      <c r="U195" s="72">
        <f>+S195+Q195</f>
        <v>0</v>
      </c>
      <c r="V195" s="84"/>
      <c r="W195" s="72">
        <v>0</v>
      </c>
      <c r="X195" s="18"/>
      <c r="Y195" s="97">
        <v>0</v>
      </c>
    </row>
    <row r="196" spans="2:25" ht="15.75" thickBot="1">
      <c r="B196" s="1"/>
      <c r="C196" s="1"/>
      <c r="D196" s="1"/>
      <c r="E196" s="1"/>
      <c r="F196" s="1"/>
      <c r="G196" s="1"/>
      <c r="H196" s="1"/>
      <c r="I196" s="1" t="s">
        <v>342</v>
      </c>
      <c r="J196" s="4"/>
      <c r="K196" s="38">
        <v>0</v>
      </c>
      <c r="M196" s="49">
        <v>2030.71</v>
      </c>
      <c r="N196" s="31"/>
      <c r="O196" s="42">
        <v>972.83</v>
      </c>
      <c r="P196" s="18"/>
      <c r="Q196" s="72">
        <v>0</v>
      </c>
      <c r="R196" s="84"/>
      <c r="S196" s="72">
        <v>2000</v>
      </c>
      <c r="T196" s="84"/>
      <c r="U196" s="72">
        <f>+S196+Q196</f>
        <v>2000</v>
      </c>
      <c r="V196" s="84"/>
      <c r="W196" s="72">
        <v>2000</v>
      </c>
      <c r="X196" s="18"/>
      <c r="Y196" s="97">
        <v>750</v>
      </c>
    </row>
    <row r="197" spans="2:25">
      <c r="B197" s="1"/>
      <c r="C197" s="1"/>
      <c r="D197" s="1"/>
      <c r="E197" s="1"/>
      <c r="F197" s="1"/>
      <c r="G197" s="1"/>
      <c r="H197" s="1" t="s">
        <v>165</v>
      </c>
      <c r="I197" s="1"/>
      <c r="J197" s="4"/>
      <c r="K197" s="37">
        <f>ROUND(SUM(K194:K196),5)</f>
        <v>130.11000000000001</v>
      </c>
      <c r="M197" s="48">
        <f>ROUND(SUM(M194:M196),5)</f>
        <v>2030.71</v>
      </c>
      <c r="N197" s="30"/>
      <c r="O197" s="61">
        <f>ROUND(SUM(O194:O196),5)</f>
        <v>972.83</v>
      </c>
      <c r="P197" s="18"/>
      <c r="Q197" s="77">
        <f>ROUND(SUM(Q194:Q196),5)</f>
        <v>0</v>
      </c>
      <c r="R197" s="87"/>
      <c r="S197" s="77">
        <f t="shared" ref="S197:W197" si="36">ROUND(SUM(S194:S196),5)</f>
        <v>2000</v>
      </c>
      <c r="T197" s="87"/>
      <c r="U197" s="77">
        <f t="shared" si="36"/>
        <v>2000</v>
      </c>
      <c r="V197" s="87"/>
      <c r="W197" s="77">
        <f t="shared" si="36"/>
        <v>2000</v>
      </c>
      <c r="X197" s="22"/>
      <c r="Y197" s="101">
        <f>ROUND(SUM(Y195:Y196),5)</f>
        <v>750</v>
      </c>
    </row>
    <row r="198" spans="2:25">
      <c r="B198" s="1"/>
      <c r="C198" s="1"/>
      <c r="D198" s="1"/>
      <c r="E198" s="1"/>
      <c r="F198" s="1"/>
      <c r="G198" s="1"/>
      <c r="H198" s="1"/>
      <c r="I198" s="1"/>
      <c r="J198" s="4"/>
      <c r="K198" s="30"/>
      <c r="L198" s="92"/>
      <c r="M198" s="30"/>
      <c r="N198" s="30"/>
      <c r="O198" s="85"/>
      <c r="P198" s="84"/>
      <c r="Q198" s="85"/>
      <c r="R198" s="85"/>
      <c r="S198" s="85"/>
      <c r="T198" s="85"/>
      <c r="U198" s="85"/>
      <c r="V198" s="85"/>
      <c r="W198" s="85"/>
      <c r="X198" s="85"/>
      <c r="Y198" s="85"/>
    </row>
    <row r="199" spans="2:25" ht="15.75" thickBot="1">
      <c r="B199" s="1"/>
      <c r="C199" s="1"/>
      <c r="D199" s="1"/>
      <c r="E199" s="1"/>
      <c r="F199" s="1"/>
      <c r="G199" s="1"/>
      <c r="H199" s="1" t="s">
        <v>166</v>
      </c>
      <c r="I199" s="1"/>
      <c r="J199" s="4"/>
      <c r="K199" s="38">
        <v>566.62</v>
      </c>
      <c r="M199" s="49">
        <v>75</v>
      </c>
      <c r="N199" s="31"/>
      <c r="O199" s="60">
        <v>0</v>
      </c>
      <c r="P199" s="21"/>
      <c r="Q199" s="75">
        <v>117.81</v>
      </c>
      <c r="R199" s="86"/>
      <c r="S199" s="75">
        <v>4382.1899999999996</v>
      </c>
      <c r="T199" s="86"/>
      <c r="U199" s="75">
        <f>+S199+Q199</f>
        <v>4500</v>
      </c>
      <c r="V199" s="86"/>
      <c r="W199" s="75">
        <v>4500</v>
      </c>
      <c r="X199" s="21"/>
      <c r="Y199" s="100">
        <v>3500</v>
      </c>
    </row>
    <row r="200" spans="2:25">
      <c r="B200" s="1"/>
      <c r="C200" s="1"/>
      <c r="D200" s="1"/>
      <c r="E200" s="1"/>
      <c r="F200" s="1"/>
      <c r="G200" s="1" t="s">
        <v>167</v>
      </c>
      <c r="H200" s="1"/>
      <c r="I200" s="1"/>
      <c r="J200" s="4"/>
      <c r="K200" s="37">
        <f>ROUND(K143+SUM(K158:K160)+K167+K173+K181+K186+K193+SUM(K197:K199),5)</f>
        <v>143707.54999999999</v>
      </c>
      <c r="M200" s="48">
        <f>ROUND(M143+SUM(M158:M160)+M167+M173+M181+M186+M193+SUM(M197:M199),5)</f>
        <v>122840.97</v>
      </c>
      <c r="N200" s="30"/>
      <c r="O200" s="42">
        <f>ROUND(O143+SUM(O158:O160)+O167+O173+O181+O186+O193+O197+O199,5)</f>
        <v>117313.18</v>
      </c>
      <c r="P200" s="18"/>
      <c r="Q200" s="72">
        <f>ROUND(Q143+SUM(Q158:Q160)+Q167+Q173+Q181+Q186+Q193+Q197+Q199,5)</f>
        <v>57688.56</v>
      </c>
      <c r="R200" s="84"/>
      <c r="S200" s="72">
        <f>ROUND(S143+SUM(S158:S160)+S167+S173+S181+S186+S193+S197+S199,5)</f>
        <v>36860.519999999997</v>
      </c>
      <c r="T200" s="84"/>
      <c r="U200" s="72">
        <f>ROUND(U143+SUM(U158:U160)+U167+U173+U181+U186+U193+U197+U199,5)</f>
        <v>94549.08</v>
      </c>
      <c r="V200" s="84"/>
      <c r="W200" s="72">
        <f>ROUND(W143+SUM(W158:W160)+W167+W173+W181+W186+W193+W197+W199,5)</f>
        <v>84582</v>
      </c>
      <c r="X200" s="18"/>
      <c r="Y200" s="97">
        <f>ROUND(Y143+SUM(Y158:Y160)+Y167+Y173+Y181+Y186+Y193+Y197+Y199,5)</f>
        <v>82282</v>
      </c>
    </row>
    <row r="201" spans="2:25">
      <c r="B201" s="1"/>
      <c r="C201" s="1"/>
      <c r="D201" s="1"/>
      <c r="E201" s="1"/>
      <c r="F201" s="1"/>
      <c r="G201" s="1" t="s">
        <v>168</v>
      </c>
      <c r="H201" s="1"/>
      <c r="I201" s="1"/>
      <c r="J201" s="4"/>
      <c r="K201" s="30"/>
      <c r="L201" s="92"/>
      <c r="M201" s="30"/>
      <c r="N201" s="30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</row>
    <row r="202" spans="2:25">
      <c r="B202" s="1"/>
      <c r="C202" s="1"/>
      <c r="D202" s="1"/>
      <c r="E202" s="1"/>
      <c r="F202" s="1"/>
      <c r="G202" s="1"/>
      <c r="H202" s="1" t="s">
        <v>169</v>
      </c>
      <c r="I202" s="1"/>
      <c r="J202" s="4"/>
      <c r="K202" s="30"/>
      <c r="L202" s="92"/>
      <c r="M202" s="30"/>
      <c r="N202" s="30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</row>
    <row r="203" spans="2:25">
      <c r="B203" s="1"/>
      <c r="C203" s="1"/>
      <c r="D203" s="1"/>
      <c r="E203" s="1"/>
      <c r="F203" s="1"/>
      <c r="G203" s="1"/>
      <c r="H203" s="1"/>
      <c r="I203" s="1" t="s">
        <v>170</v>
      </c>
      <c r="J203" s="4"/>
      <c r="K203" s="37">
        <v>575</v>
      </c>
      <c r="M203" s="48">
        <v>0</v>
      </c>
      <c r="N203" s="30"/>
      <c r="O203" s="42">
        <v>0</v>
      </c>
      <c r="P203" s="18"/>
      <c r="Q203" s="72">
        <v>0</v>
      </c>
      <c r="R203" s="84"/>
      <c r="S203" s="72">
        <v>0</v>
      </c>
      <c r="T203" s="84"/>
      <c r="U203" s="74">
        <f>+S203+Q203</f>
        <v>0</v>
      </c>
      <c r="V203" s="85"/>
      <c r="W203" s="72">
        <v>0</v>
      </c>
      <c r="X203" s="18"/>
      <c r="Y203" s="97">
        <v>0</v>
      </c>
    </row>
    <row r="204" spans="2:25">
      <c r="B204" s="1"/>
      <c r="C204" s="1"/>
      <c r="D204" s="1"/>
      <c r="E204" s="1"/>
      <c r="F204" s="1"/>
      <c r="G204" s="1"/>
      <c r="H204" s="1"/>
      <c r="I204" s="1" t="s">
        <v>343</v>
      </c>
      <c r="J204" s="4"/>
      <c r="K204" s="37">
        <v>8235.42</v>
      </c>
      <c r="M204" s="48">
        <v>5911.72</v>
      </c>
      <c r="N204" s="30"/>
      <c r="O204" s="59">
        <v>4975.97</v>
      </c>
      <c r="P204" s="20"/>
      <c r="Q204" s="74">
        <v>390.96</v>
      </c>
      <c r="R204" s="85"/>
      <c r="S204" s="74">
        <v>0</v>
      </c>
      <c r="T204" s="85"/>
      <c r="U204" s="74">
        <f>+S204+Q204</f>
        <v>390.96</v>
      </c>
      <c r="V204" s="85"/>
      <c r="W204" s="74">
        <v>4000</v>
      </c>
      <c r="X204" s="20"/>
      <c r="Y204" s="99">
        <v>3000</v>
      </c>
    </row>
    <row r="205" spans="2:25" ht="15.75" thickBot="1">
      <c r="B205" s="1"/>
      <c r="C205" s="1"/>
      <c r="D205" s="1"/>
      <c r="E205" s="1"/>
      <c r="F205" s="1"/>
      <c r="G205" s="1"/>
      <c r="H205" s="1"/>
      <c r="I205" s="1" t="s">
        <v>171</v>
      </c>
      <c r="J205" s="4"/>
      <c r="K205" s="38">
        <v>0</v>
      </c>
      <c r="M205" s="49">
        <v>211.57</v>
      </c>
      <c r="N205" s="31"/>
      <c r="O205" s="60">
        <v>0</v>
      </c>
      <c r="P205" s="21"/>
      <c r="Q205" s="75">
        <v>0</v>
      </c>
      <c r="R205" s="86"/>
      <c r="S205" s="75">
        <v>0</v>
      </c>
      <c r="T205" s="86"/>
      <c r="U205" s="75">
        <f>+S205+Q205</f>
        <v>0</v>
      </c>
      <c r="V205" s="86"/>
      <c r="W205" s="75">
        <v>0</v>
      </c>
      <c r="X205" s="21"/>
      <c r="Y205" s="100">
        <v>0</v>
      </c>
    </row>
    <row r="206" spans="2:25">
      <c r="B206" s="1"/>
      <c r="C206" s="1"/>
      <c r="D206" s="1"/>
      <c r="E206" s="1"/>
      <c r="F206" s="1"/>
      <c r="G206" s="1"/>
      <c r="H206" s="1" t="s">
        <v>172</v>
      </c>
      <c r="I206" s="1"/>
      <c r="J206" s="4"/>
      <c r="K206" s="37">
        <f>ROUND(SUM(K202:K205),5)</f>
        <v>8810.42</v>
      </c>
      <c r="M206" s="48">
        <f>ROUND(SUM(M202:M205),5)</f>
        <v>6123.29</v>
      </c>
      <c r="N206" s="30"/>
      <c r="O206" s="42">
        <f>ROUND(SUM(O202:O205),5)</f>
        <v>4975.97</v>
      </c>
      <c r="P206" s="18"/>
      <c r="Q206" s="72">
        <f t="shared" ref="Q206:Y206" si="37">ROUND(SUM(Q202:Q205),5)</f>
        <v>390.96</v>
      </c>
      <c r="R206" s="84"/>
      <c r="S206" s="72">
        <f t="shared" si="37"/>
        <v>0</v>
      </c>
      <c r="T206" s="84"/>
      <c r="U206" s="72">
        <f t="shared" si="37"/>
        <v>390.96</v>
      </c>
      <c r="V206" s="84"/>
      <c r="W206" s="72">
        <f t="shared" si="37"/>
        <v>4000</v>
      </c>
      <c r="X206" s="18"/>
      <c r="Y206" s="97">
        <f t="shared" si="37"/>
        <v>3000</v>
      </c>
    </row>
    <row r="207" spans="2:25">
      <c r="B207" s="1"/>
      <c r="C207" s="1"/>
      <c r="D207" s="1"/>
      <c r="E207" s="1"/>
      <c r="F207" s="1"/>
      <c r="G207" s="1"/>
      <c r="H207" s="1"/>
      <c r="I207" s="1"/>
      <c r="J207" s="4"/>
      <c r="K207" s="30"/>
      <c r="L207" s="92"/>
      <c r="M207" s="30"/>
      <c r="N207" s="30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2:25">
      <c r="B208" s="1"/>
      <c r="C208" s="1"/>
      <c r="D208" s="1"/>
      <c r="E208" s="1"/>
      <c r="F208" s="1"/>
      <c r="G208" s="1"/>
      <c r="H208" s="1" t="s">
        <v>173</v>
      </c>
      <c r="I208" s="1"/>
      <c r="J208" s="4"/>
      <c r="K208" s="37">
        <v>651.66999999999996</v>
      </c>
      <c r="M208" s="48">
        <v>400</v>
      </c>
      <c r="N208" s="30"/>
      <c r="O208" s="42">
        <v>625</v>
      </c>
      <c r="P208" s="18"/>
      <c r="Q208" s="72">
        <v>225</v>
      </c>
      <c r="R208" s="84"/>
      <c r="S208" s="72">
        <v>175</v>
      </c>
      <c r="T208" s="84"/>
      <c r="U208" s="72">
        <f>+S208+Q208</f>
        <v>400</v>
      </c>
      <c r="V208" s="84"/>
      <c r="W208" s="72">
        <v>400</v>
      </c>
      <c r="X208" s="18"/>
      <c r="Y208" s="97">
        <v>400</v>
      </c>
    </row>
    <row r="209" spans="2:25">
      <c r="B209" s="1"/>
      <c r="C209" s="1"/>
      <c r="D209" s="1"/>
      <c r="E209" s="1"/>
      <c r="F209" s="1"/>
      <c r="G209" s="1"/>
      <c r="H209" s="1" t="s">
        <v>174</v>
      </c>
      <c r="I209" s="1"/>
      <c r="J209" s="4"/>
      <c r="K209" s="30"/>
      <c r="L209" s="92"/>
      <c r="M209" s="30"/>
      <c r="N209" s="30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2:25">
      <c r="B210" s="1"/>
      <c r="C210" s="1"/>
      <c r="D210" s="1"/>
      <c r="E210" s="1"/>
      <c r="F210" s="1"/>
      <c r="G210" s="1"/>
      <c r="H210" s="1"/>
      <c r="I210" s="1" t="s">
        <v>175</v>
      </c>
      <c r="J210" s="4"/>
      <c r="K210" s="37">
        <v>363.4</v>
      </c>
      <c r="M210" s="48">
        <v>0</v>
      </c>
      <c r="N210" s="30"/>
      <c r="O210" s="42">
        <v>0</v>
      </c>
      <c r="P210" s="18"/>
      <c r="Q210" s="72">
        <v>0</v>
      </c>
      <c r="R210" s="84"/>
      <c r="S210" s="72">
        <v>0</v>
      </c>
      <c r="T210" s="84"/>
      <c r="U210" s="72">
        <f>+S210+Q210</f>
        <v>0</v>
      </c>
      <c r="V210" s="84"/>
      <c r="W210" s="72">
        <v>0</v>
      </c>
      <c r="X210" s="18"/>
      <c r="Y210" s="97">
        <v>500</v>
      </c>
    </row>
    <row r="211" spans="2:25">
      <c r="B211" s="1"/>
      <c r="C211" s="1"/>
      <c r="D211" s="1"/>
      <c r="E211" s="1"/>
      <c r="F211" s="1"/>
      <c r="G211" s="1"/>
      <c r="H211" s="1"/>
      <c r="I211" s="1" t="s">
        <v>176</v>
      </c>
      <c r="J211" s="4"/>
      <c r="K211" s="37">
        <v>437.89</v>
      </c>
      <c r="M211" s="48">
        <v>507.28</v>
      </c>
      <c r="N211" s="30"/>
      <c r="O211" s="59">
        <v>784.87</v>
      </c>
      <c r="P211" s="20"/>
      <c r="Q211" s="74">
        <v>336.68</v>
      </c>
      <c r="R211" s="85"/>
      <c r="S211" s="74">
        <v>0</v>
      </c>
      <c r="T211" s="85"/>
      <c r="U211" s="72">
        <f>+S211+Q211</f>
        <v>336.68</v>
      </c>
      <c r="V211" s="84"/>
      <c r="W211" s="74">
        <v>0</v>
      </c>
      <c r="X211" s="20"/>
      <c r="Y211" s="99">
        <v>600</v>
      </c>
    </row>
    <row r="212" spans="2:25" ht="15.75" thickBot="1">
      <c r="B212" s="1"/>
      <c r="C212" s="1"/>
      <c r="D212" s="1"/>
      <c r="E212" s="1"/>
      <c r="F212" s="1"/>
      <c r="G212" s="1"/>
      <c r="H212" s="1"/>
      <c r="I212" s="1" t="s">
        <v>177</v>
      </c>
      <c r="J212" s="4"/>
      <c r="K212" s="38">
        <v>0</v>
      </c>
      <c r="M212" s="49">
        <v>632.98</v>
      </c>
      <c r="N212" s="31"/>
      <c r="O212" s="60">
        <v>134.41</v>
      </c>
      <c r="P212" s="21"/>
      <c r="Q212" s="75">
        <v>0</v>
      </c>
      <c r="R212" s="86"/>
      <c r="S212" s="75">
        <v>0</v>
      </c>
      <c r="T212" s="86"/>
      <c r="U212" s="75">
        <f>+S212+Q212</f>
        <v>0</v>
      </c>
      <c r="V212" s="86"/>
      <c r="W212" s="75"/>
      <c r="X212" s="21"/>
      <c r="Y212" s="100">
        <v>0</v>
      </c>
    </row>
    <row r="213" spans="2:25">
      <c r="B213" s="1"/>
      <c r="C213" s="1"/>
      <c r="D213" s="1"/>
      <c r="E213" s="1"/>
      <c r="F213" s="1"/>
      <c r="G213" s="1"/>
      <c r="H213" s="1" t="s">
        <v>178</v>
      </c>
      <c r="I213" s="1"/>
      <c r="J213" s="4"/>
      <c r="K213" s="37">
        <f>ROUND(SUM(K209:K212),5)</f>
        <v>801.29</v>
      </c>
      <c r="M213" s="48">
        <f>ROUND(SUM(M209:M212),5)</f>
        <v>1140.26</v>
      </c>
      <c r="N213" s="30"/>
      <c r="O213" s="42">
        <f>ROUND(SUM(O209:O212),5)</f>
        <v>919.28</v>
      </c>
      <c r="P213" s="18"/>
      <c r="Q213" s="72">
        <f t="shared" ref="Q213:Y213" si="38">ROUND(SUM(Q209:Q212),5)</f>
        <v>336.68</v>
      </c>
      <c r="R213" s="84"/>
      <c r="S213" s="72">
        <f t="shared" si="38"/>
        <v>0</v>
      </c>
      <c r="T213" s="84"/>
      <c r="U213" s="72">
        <f t="shared" si="38"/>
        <v>336.68</v>
      </c>
      <c r="V213" s="84"/>
      <c r="W213" s="72">
        <f t="shared" si="38"/>
        <v>0</v>
      </c>
      <c r="X213" s="18"/>
      <c r="Y213" s="97">
        <f t="shared" si="38"/>
        <v>1100</v>
      </c>
    </row>
    <row r="214" spans="2:25">
      <c r="B214" s="1"/>
      <c r="C214" s="1"/>
      <c r="D214" s="1"/>
      <c r="E214" s="1"/>
      <c r="F214" s="1"/>
      <c r="G214" s="1"/>
      <c r="H214" s="1" t="s">
        <v>179</v>
      </c>
      <c r="I214" s="1"/>
      <c r="J214" s="4"/>
      <c r="K214" s="30"/>
      <c r="L214" s="92"/>
      <c r="M214" s="30"/>
      <c r="N214" s="30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2:25">
      <c r="B215" s="1"/>
      <c r="C215" s="1"/>
      <c r="D215" s="1"/>
      <c r="E215" s="1"/>
      <c r="F215" s="1"/>
      <c r="G215" s="1"/>
      <c r="H215" s="1"/>
      <c r="I215" s="1" t="s">
        <v>180</v>
      </c>
      <c r="J215" s="4"/>
      <c r="K215" s="37">
        <v>4370.22</v>
      </c>
      <c r="M215" s="48">
        <v>0</v>
      </c>
      <c r="N215" s="30"/>
      <c r="O215" s="42">
        <v>0</v>
      </c>
      <c r="P215" s="18"/>
      <c r="Q215" s="72">
        <v>0</v>
      </c>
      <c r="R215" s="84"/>
      <c r="S215" s="72">
        <v>0</v>
      </c>
      <c r="T215" s="84"/>
      <c r="U215" s="72">
        <f>+S215+Q215</f>
        <v>0</v>
      </c>
      <c r="V215" s="84"/>
      <c r="W215" s="72">
        <v>0</v>
      </c>
      <c r="X215" s="18"/>
      <c r="Y215" s="97">
        <v>1000</v>
      </c>
    </row>
    <row r="216" spans="2:25" ht="15.75" thickBot="1">
      <c r="B216" s="1"/>
      <c r="C216" s="1"/>
      <c r="D216" s="1"/>
      <c r="E216" s="1"/>
      <c r="F216" s="1"/>
      <c r="G216" s="1"/>
      <c r="H216" s="1"/>
      <c r="I216" s="1" t="s">
        <v>181</v>
      </c>
      <c r="J216" s="4"/>
      <c r="K216" s="38">
        <v>454</v>
      </c>
      <c r="M216" s="49">
        <v>0</v>
      </c>
      <c r="N216" s="31"/>
      <c r="O216" s="60">
        <v>0</v>
      </c>
      <c r="P216" s="21"/>
      <c r="Q216" s="75">
        <v>0</v>
      </c>
      <c r="R216" s="86"/>
      <c r="S216" s="75">
        <v>0</v>
      </c>
      <c r="T216" s="86"/>
      <c r="U216" s="75">
        <f>+S216+Q216</f>
        <v>0</v>
      </c>
      <c r="V216" s="86"/>
      <c r="W216" s="75">
        <v>0</v>
      </c>
      <c r="X216" s="21"/>
      <c r="Y216" s="100">
        <v>1000</v>
      </c>
    </row>
    <row r="217" spans="2:25">
      <c r="B217" s="1"/>
      <c r="C217" s="1"/>
      <c r="D217" s="1"/>
      <c r="E217" s="1"/>
      <c r="F217" s="1"/>
      <c r="G217" s="1"/>
      <c r="H217" s="1" t="s">
        <v>182</v>
      </c>
      <c r="I217" s="1"/>
      <c r="J217" s="4"/>
      <c r="K217" s="37">
        <f>ROUND(SUM(K214:K216),5)</f>
        <v>4824.22</v>
      </c>
      <c r="M217" s="48">
        <f>ROUND(SUM(M214:M216),5)</f>
        <v>0</v>
      </c>
      <c r="N217" s="31"/>
      <c r="O217" s="42">
        <f>ROUND(SUM(O214:O216),5)</f>
        <v>0</v>
      </c>
      <c r="P217" s="18"/>
      <c r="Q217" s="72">
        <f>ROUND(SUM(Q214:Q216),5)</f>
        <v>0</v>
      </c>
      <c r="R217" s="84"/>
      <c r="S217" s="72">
        <f t="shared" ref="S217:W217" si="39">ROUND(SUM(S214:S216),5)</f>
        <v>0</v>
      </c>
      <c r="T217" s="84"/>
      <c r="U217" s="72">
        <f t="shared" si="39"/>
        <v>0</v>
      </c>
      <c r="V217" s="84"/>
      <c r="W217" s="72">
        <f t="shared" si="39"/>
        <v>0</v>
      </c>
      <c r="X217" s="18"/>
      <c r="Y217" s="97">
        <f>ROUND(SUM(Y214:Y216),5)</f>
        <v>2000</v>
      </c>
    </row>
    <row r="218" spans="2:25" ht="15.75" thickBot="1">
      <c r="B218" s="1"/>
      <c r="C218" s="1"/>
      <c r="D218" s="1"/>
      <c r="E218" s="1"/>
      <c r="F218" s="1"/>
      <c r="G218" s="1"/>
      <c r="H218" s="1" t="s">
        <v>183</v>
      </c>
      <c r="I218" s="1"/>
      <c r="J218" s="4"/>
      <c r="K218" s="39">
        <v>0</v>
      </c>
      <c r="M218" s="50">
        <v>1858.82</v>
      </c>
      <c r="N218" s="31"/>
      <c r="O218" s="59">
        <v>762.66</v>
      </c>
      <c r="P218" s="20"/>
      <c r="Q218" s="74">
        <v>2882.88</v>
      </c>
      <c r="R218" s="85"/>
      <c r="S218" s="74">
        <v>300</v>
      </c>
      <c r="T218" s="85"/>
      <c r="U218" s="72">
        <f>+S218+Q218</f>
        <v>3182.88</v>
      </c>
      <c r="V218" s="84"/>
      <c r="W218" s="73">
        <v>1500</v>
      </c>
      <c r="X218" s="19"/>
      <c r="Y218" s="98">
        <v>750</v>
      </c>
    </row>
    <row r="219" spans="2:25" ht="15.75" thickBot="1">
      <c r="B219" s="1"/>
      <c r="C219" s="1"/>
      <c r="D219" s="1"/>
      <c r="E219" s="1"/>
      <c r="F219" s="1"/>
      <c r="G219" s="1" t="s">
        <v>184</v>
      </c>
      <c r="H219" s="1"/>
      <c r="I219" s="1"/>
      <c r="J219" s="4"/>
      <c r="K219" s="41">
        <f>ROUND(K201+SUM(K206:K208)+K213+SUM(K217:K218),5)</f>
        <v>15087.6</v>
      </c>
      <c r="M219" s="52">
        <f>ROUND(M201+SUM(M206:M208)+M213+SUM(M217:M218),5)</f>
        <v>9522.3700000000008</v>
      </c>
      <c r="N219" s="31"/>
      <c r="O219" s="62">
        <f>ROUND(O201+SUM(O206:O208)+O213+SUM(O217:O218),5)</f>
        <v>7282.91</v>
      </c>
      <c r="P219" s="23"/>
      <c r="Q219" s="78">
        <f>ROUND(Q201+SUM(Q206:Q208)+Q213+SUM(Q217:Q218),5)</f>
        <v>3835.52</v>
      </c>
      <c r="R219" s="88"/>
      <c r="S219" s="78">
        <f t="shared" ref="S219:W219" si="40">ROUND(S201+SUM(S206:S208)+S213+SUM(S217:S218),5)</f>
        <v>475</v>
      </c>
      <c r="T219" s="88"/>
      <c r="U219" s="78">
        <f t="shared" si="40"/>
        <v>4310.5200000000004</v>
      </c>
      <c r="V219" s="88"/>
      <c r="W219" s="78">
        <f t="shared" si="40"/>
        <v>5900</v>
      </c>
      <c r="X219" s="23"/>
      <c r="Y219" s="102">
        <f>ROUND(Y202+SUM(Y206:Y208)+Y213+SUM(Y217:Y218),5)</f>
        <v>7250</v>
      </c>
    </row>
    <row r="220" spans="2:25">
      <c r="B220" s="1"/>
      <c r="C220" s="1"/>
      <c r="D220" s="1"/>
      <c r="E220" s="1"/>
      <c r="F220" s="1"/>
      <c r="G220" s="1"/>
      <c r="H220" s="1"/>
      <c r="I220" s="1"/>
      <c r="J220" s="4"/>
      <c r="K220" s="31"/>
      <c r="L220" s="92"/>
      <c r="M220" s="31"/>
      <c r="N220" s="31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</row>
    <row r="221" spans="2:25">
      <c r="B221" s="1"/>
      <c r="C221" s="1"/>
      <c r="D221" s="1"/>
      <c r="E221" s="1"/>
      <c r="F221" s="1" t="s">
        <v>185</v>
      </c>
      <c r="G221" s="1"/>
      <c r="H221" s="1"/>
      <c r="I221" s="1"/>
      <c r="J221" s="4"/>
      <c r="K221" s="37">
        <f>ROUND(K142+K200+K219,5)</f>
        <v>158795.15</v>
      </c>
      <c r="M221" s="48">
        <f>ROUND(M142+M200+M219,5)</f>
        <v>132363.34</v>
      </c>
      <c r="N221" s="31"/>
      <c r="O221" s="42">
        <f>ROUND(O142+O200+O219,5)</f>
        <v>124596.09</v>
      </c>
      <c r="P221" s="18"/>
      <c r="Q221" s="72">
        <f>ROUND(Q142+Q200+Q219,5)</f>
        <v>61524.08</v>
      </c>
      <c r="R221" s="84"/>
      <c r="S221" s="72">
        <f>ROUND(S142+S200+S219,5)</f>
        <v>37335.519999999997</v>
      </c>
      <c r="T221" s="84"/>
      <c r="U221" s="72">
        <f>ROUND(U142+U200+U219,5)</f>
        <v>98859.6</v>
      </c>
      <c r="V221" s="84"/>
      <c r="W221" s="72">
        <f>ROUND(W142+W200+W219,5)</f>
        <v>90482</v>
      </c>
      <c r="X221" s="18"/>
      <c r="Y221" s="97">
        <f>ROUND(Y142+Y200+Y219,5)</f>
        <v>89532</v>
      </c>
    </row>
    <row r="222" spans="2:25">
      <c r="B222" s="1"/>
      <c r="C222" s="1"/>
      <c r="D222" s="1"/>
      <c r="E222" s="1"/>
      <c r="F222" s="1"/>
      <c r="G222" s="1"/>
      <c r="H222" s="1"/>
      <c r="I222" s="1"/>
      <c r="J222" s="4"/>
      <c r="K222" s="30"/>
      <c r="L222" s="92"/>
      <c r="M222" s="30"/>
      <c r="N222" s="31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</row>
    <row r="223" spans="2:25">
      <c r="B223" s="1"/>
      <c r="C223" s="1"/>
      <c r="D223" s="1"/>
      <c r="E223" s="1"/>
      <c r="F223" s="1" t="s">
        <v>186</v>
      </c>
      <c r="G223" s="1"/>
      <c r="H223" s="1"/>
      <c r="I223" s="1"/>
      <c r="J223" s="4"/>
      <c r="K223" s="30"/>
      <c r="L223" s="92"/>
      <c r="M223" s="30"/>
      <c r="N223" s="31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</row>
    <row r="224" spans="2:25">
      <c r="B224" s="1"/>
      <c r="C224" s="1"/>
      <c r="D224" s="1"/>
      <c r="E224" s="1"/>
      <c r="F224" s="1"/>
      <c r="G224" s="1" t="s">
        <v>187</v>
      </c>
      <c r="H224" s="1"/>
      <c r="I224" s="1"/>
      <c r="J224" s="4"/>
      <c r="K224" s="37">
        <v>47864</v>
      </c>
      <c r="M224" s="48">
        <v>48708</v>
      </c>
      <c r="N224" s="31"/>
      <c r="O224" s="42">
        <v>16236</v>
      </c>
      <c r="P224" s="18"/>
      <c r="Q224" s="72">
        <v>0</v>
      </c>
      <c r="R224" s="84"/>
      <c r="S224" s="72">
        <v>0</v>
      </c>
      <c r="T224" s="84"/>
      <c r="U224" s="72">
        <f>+S224+Q224</f>
        <v>0</v>
      </c>
      <c r="V224" s="84"/>
      <c r="W224" s="73">
        <v>25000</v>
      </c>
      <c r="X224" s="19"/>
      <c r="Y224" s="98">
        <v>25000</v>
      </c>
    </row>
    <row r="225" spans="2:25">
      <c r="B225" s="1"/>
      <c r="C225" s="1"/>
      <c r="D225" s="1"/>
      <c r="E225" s="1"/>
      <c r="F225" s="1"/>
      <c r="G225" s="1" t="s">
        <v>188</v>
      </c>
      <c r="H225" s="1"/>
      <c r="I225" s="1"/>
      <c r="J225" s="4"/>
      <c r="K225" s="37">
        <v>15618.84</v>
      </c>
      <c r="M225" s="48">
        <v>9051.44</v>
      </c>
      <c r="N225" s="31"/>
      <c r="O225" s="42">
        <v>1751.73</v>
      </c>
      <c r="P225" s="18"/>
      <c r="Q225" s="72">
        <v>373.83</v>
      </c>
      <c r="R225" s="84"/>
      <c r="S225" s="72">
        <v>1300</v>
      </c>
      <c r="T225" s="84"/>
      <c r="U225" s="72">
        <f t="shared" ref="U225:U230" si="41">+S225+Q225</f>
        <v>1673.83</v>
      </c>
      <c r="V225" s="84"/>
      <c r="W225" s="73">
        <v>3000</v>
      </c>
      <c r="X225" s="19"/>
      <c r="Y225" s="98">
        <v>2000</v>
      </c>
    </row>
    <row r="226" spans="2:25">
      <c r="B226" s="1"/>
      <c r="C226" s="1"/>
      <c r="D226" s="1"/>
      <c r="E226" s="1"/>
      <c r="F226" s="1"/>
      <c r="G226" s="1" t="s">
        <v>189</v>
      </c>
      <c r="H226" s="1"/>
      <c r="I226" s="1"/>
      <c r="J226" s="4"/>
      <c r="K226" s="37">
        <v>3609.31</v>
      </c>
      <c r="M226" s="48">
        <v>3608.9</v>
      </c>
      <c r="N226" s="31"/>
      <c r="O226" s="42">
        <v>1207.54</v>
      </c>
      <c r="P226" s="18"/>
      <c r="Q226" s="72">
        <v>0</v>
      </c>
      <c r="R226" s="84"/>
      <c r="S226" s="72">
        <v>0</v>
      </c>
      <c r="T226" s="84"/>
      <c r="U226" s="72">
        <f t="shared" si="41"/>
        <v>0</v>
      </c>
      <c r="V226" s="84"/>
      <c r="W226" s="73">
        <v>1500</v>
      </c>
      <c r="X226" s="19"/>
      <c r="Y226" s="98">
        <v>1500</v>
      </c>
    </row>
    <row r="227" spans="2:25">
      <c r="B227" s="1"/>
      <c r="C227" s="1"/>
      <c r="D227" s="1"/>
      <c r="E227" s="1"/>
      <c r="F227" s="1"/>
      <c r="G227" s="1" t="s">
        <v>190</v>
      </c>
      <c r="H227" s="1"/>
      <c r="I227" s="1"/>
      <c r="J227" s="4"/>
      <c r="K227" s="37">
        <v>17852.55</v>
      </c>
      <c r="M227" s="48">
        <v>21705.53</v>
      </c>
      <c r="N227" s="31"/>
      <c r="O227" s="42">
        <v>12282.72</v>
      </c>
      <c r="P227" s="18"/>
      <c r="Q227" s="72">
        <v>-661.01</v>
      </c>
      <c r="R227" s="84"/>
      <c r="S227" s="72">
        <v>0</v>
      </c>
      <c r="T227" s="84"/>
      <c r="U227" s="72">
        <f t="shared" si="41"/>
        <v>-661.01</v>
      </c>
      <c r="V227" s="84"/>
      <c r="W227" s="73">
        <v>7500</v>
      </c>
      <c r="X227" s="19"/>
      <c r="Y227" s="98">
        <v>5500</v>
      </c>
    </row>
    <row r="228" spans="2:25">
      <c r="B228" s="1"/>
      <c r="C228" s="1"/>
      <c r="D228" s="1"/>
      <c r="E228" s="1"/>
      <c r="F228" s="1"/>
      <c r="G228" s="1" t="s">
        <v>191</v>
      </c>
      <c r="H228" s="1"/>
      <c r="I228" s="1"/>
      <c r="J228" s="4"/>
      <c r="K228" s="37">
        <v>6449.62</v>
      </c>
      <c r="M228" s="48">
        <v>5304.69</v>
      </c>
      <c r="N228" s="31"/>
      <c r="O228" s="42">
        <v>1563.55</v>
      </c>
      <c r="P228" s="18"/>
      <c r="Q228" s="72">
        <v>0</v>
      </c>
      <c r="R228" s="84"/>
      <c r="S228" s="72">
        <v>0</v>
      </c>
      <c r="T228" s="84"/>
      <c r="U228" s="72">
        <f t="shared" si="41"/>
        <v>0</v>
      </c>
      <c r="V228" s="84"/>
      <c r="W228" s="73">
        <v>500</v>
      </c>
      <c r="X228" s="19"/>
      <c r="Y228" s="98">
        <v>500</v>
      </c>
    </row>
    <row r="229" spans="2:25">
      <c r="B229" s="1"/>
      <c r="C229" s="1"/>
      <c r="D229" s="1"/>
      <c r="E229" s="1"/>
      <c r="F229" s="1"/>
      <c r="G229" s="1" t="s">
        <v>344</v>
      </c>
      <c r="H229" s="1"/>
      <c r="I229" s="1"/>
      <c r="J229" s="4"/>
      <c r="K229" s="37">
        <v>0</v>
      </c>
      <c r="M229" s="48">
        <v>0</v>
      </c>
      <c r="N229" s="31"/>
      <c r="O229" s="42">
        <v>0</v>
      </c>
      <c r="P229" s="18"/>
      <c r="Q229" s="72">
        <v>0</v>
      </c>
      <c r="R229" s="84"/>
      <c r="S229" s="72">
        <v>0</v>
      </c>
      <c r="T229" s="84"/>
      <c r="U229" s="72">
        <f t="shared" si="41"/>
        <v>0</v>
      </c>
      <c r="V229" s="84"/>
      <c r="W229" s="73">
        <v>500</v>
      </c>
      <c r="X229" s="19"/>
      <c r="Y229" s="98">
        <v>500</v>
      </c>
    </row>
    <row r="230" spans="2:25" ht="15.75" thickBot="1">
      <c r="B230" s="1"/>
      <c r="C230" s="1"/>
      <c r="D230" s="1"/>
      <c r="E230" s="1"/>
      <c r="F230" s="1"/>
      <c r="G230" s="1" t="s">
        <v>192</v>
      </c>
      <c r="H230" s="1"/>
      <c r="I230" s="1"/>
      <c r="J230" s="4"/>
      <c r="K230" s="38">
        <v>125</v>
      </c>
      <c r="M230" s="49">
        <v>108.01</v>
      </c>
      <c r="N230" s="31"/>
      <c r="O230" s="60">
        <v>60.67</v>
      </c>
      <c r="P230" s="21"/>
      <c r="Q230" s="75">
        <v>0</v>
      </c>
      <c r="R230" s="86"/>
      <c r="S230" s="75">
        <v>0</v>
      </c>
      <c r="T230" s="86"/>
      <c r="U230" s="75">
        <f t="shared" si="41"/>
        <v>0</v>
      </c>
      <c r="V230" s="86"/>
      <c r="W230" s="76">
        <v>0</v>
      </c>
      <c r="X230" s="19"/>
      <c r="Y230" s="98">
        <v>0</v>
      </c>
    </row>
    <row r="231" spans="2:25">
      <c r="B231" s="1"/>
      <c r="C231" s="1"/>
      <c r="D231" s="1"/>
      <c r="E231" s="1"/>
      <c r="F231" s="1" t="s">
        <v>193</v>
      </c>
      <c r="G231" s="1"/>
      <c r="H231" s="1"/>
      <c r="I231" s="1"/>
      <c r="J231" s="4"/>
      <c r="K231" s="37">
        <f>ROUND(SUM(K223:K230),5)</f>
        <v>91519.32</v>
      </c>
      <c r="M231" s="48">
        <f>ROUND(SUM(M223:M230),5)</f>
        <v>88486.57</v>
      </c>
      <c r="N231" s="31"/>
      <c r="O231" s="42">
        <f>ROUND(SUM(O223:O230),5)</f>
        <v>33102.21</v>
      </c>
      <c r="P231" s="18"/>
      <c r="Q231" s="72">
        <f>ROUND(SUM(Q223:Q230),5)</f>
        <v>-287.18</v>
      </c>
      <c r="R231" s="84"/>
      <c r="S231" s="72">
        <f t="shared" ref="S231:W231" si="42">ROUND(SUM(S223:S230),5)</f>
        <v>1300</v>
      </c>
      <c r="T231" s="84"/>
      <c r="U231" s="72">
        <f t="shared" si="42"/>
        <v>1012.82</v>
      </c>
      <c r="V231" s="84"/>
      <c r="W231" s="72">
        <f t="shared" si="42"/>
        <v>38000</v>
      </c>
      <c r="X231" s="22"/>
      <c r="Y231" s="101">
        <f>ROUND(SUM(Y223:Y230),5)</f>
        <v>35000</v>
      </c>
    </row>
    <row r="232" spans="2:25">
      <c r="B232" s="1"/>
      <c r="C232" s="1"/>
      <c r="D232" s="1"/>
      <c r="E232" s="1"/>
      <c r="F232" s="1"/>
      <c r="G232" s="1"/>
      <c r="H232" s="1"/>
      <c r="I232" s="1"/>
      <c r="J232" s="4"/>
      <c r="K232" s="30"/>
      <c r="L232" s="92"/>
      <c r="M232" s="30"/>
      <c r="N232" s="31"/>
      <c r="O232" s="84"/>
      <c r="P232" s="84"/>
      <c r="Q232" s="84"/>
      <c r="R232" s="84"/>
      <c r="S232" s="84"/>
      <c r="T232" s="84"/>
      <c r="U232" s="84"/>
      <c r="V232" s="84"/>
      <c r="W232" s="84"/>
      <c r="X232" s="85"/>
      <c r="Y232" s="85"/>
    </row>
    <row r="233" spans="2:25" ht="15.75" thickBot="1">
      <c r="B233" s="1"/>
      <c r="C233" s="1"/>
      <c r="D233" s="1"/>
      <c r="E233" s="1"/>
      <c r="F233" s="1" t="s">
        <v>194</v>
      </c>
      <c r="G233" s="1"/>
      <c r="H233" s="1"/>
      <c r="I233" s="1"/>
      <c r="J233" s="4"/>
      <c r="K233" s="38">
        <v>3</v>
      </c>
      <c r="M233" s="49">
        <v>0</v>
      </c>
      <c r="N233" s="31"/>
      <c r="O233" s="60">
        <v>0</v>
      </c>
      <c r="P233" s="21"/>
      <c r="Q233" s="75">
        <v>0</v>
      </c>
      <c r="R233" s="86"/>
      <c r="S233" s="75">
        <v>0</v>
      </c>
      <c r="T233" s="86"/>
      <c r="U233" s="75">
        <f>Q233+S233</f>
        <v>0</v>
      </c>
      <c r="V233" s="86"/>
      <c r="W233" s="75">
        <v>0</v>
      </c>
      <c r="X233" s="21"/>
      <c r="Y233" s="100">
        <v>0</v>
      </c>
    </row>
    <row r="234" spans="2:25">
      <c r="B234" s="1"/>
      <c r="C234" s="1"/>
      <c r="D234" s="1"/>
      <c r="E234" s="1"/>
      <c r="F234" s="1"/>
      <c r="G234" s="1"/>
      <c r="H234" s="1"/>
      <c r="I234" s="1"/>
      <c r="J234" s="4"/>
      <c r="K234" s="31"/>
      <c r="L234" s="92"/>
      <c r="M234" s="31"/>
      <c r="N234" s="31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</row>
    <row r="235" spans="2:25">
      <c r="B235" s="1"/>
      <c r="C235" s="1"/>
      <c r="D235" s="1"/>
      <c r="E235" s="1" t="s">
        <v>195</v>
      </c>
      <c r="F235" s="1"/>
      <c r="G235" s="1"/>
      <c r="H235" s="1"/>
      <c r="I235" s="1"/>
      <c r="J235" s="4"/>
      <c r="K235" s="37">
        <f>ROUND(K141+K221+SUM(K231:K233),5)</f>
        <v>250317.47</v>
      </c>
      <c r="M235" s="48">
        <f>ROUND(M141+M221+SUM(M231:M233),5)</f>
        <v>220849.91</v>
      </c>
      <c r="N235" s="31"/>
      <c r="O235" s="42">
        <f>ROUND(O141+O221+SUM(O231:O233),5)</f>
        <v>157698.29999999999</v>
      </c>
      <c r="P235" s="18"/>
      <c r="Q235" s="72">
        <f>ROUND(Q141+Q221+SUM(Q231:Q233),5)</f>
        <v>61236.9</v>
      </c>
      <c r="R235" s="84"/>
      <c r="S235" s="72">
        <f>ROUND(S141+S221+SUM(S231:S233),5)</f>
        <v>38635.519999999997</v>
      </c>
      <c r="T235" s="84"/>
      <c r="U235" s="72">
        <f>ROUND(U141+U221+SUM(U231:U233),5)</f>
        <v>99872.42</v>
      </c>
      <c r="V235" s="84"/>
      <c r="W235" s="72">
        <f>ROUND(W141+W221+SUM(W231:W233),5)</f>
        <v>128482</v>
      </c>
      <c r="X235" s="18"/>
      <c r="Y235" s="97">
        <f>ROUND(Y141+Y221+SUM(Y231:Y233),5)</f>
        <v>124532</v>
      </c>
    </row>
    <row r="236" spans="2:25">
      <c r="B236" s="1"/>
      <c r="C236" s="1"/>
      <c r="D236" s="1"/>
      <c r="E236" s="1"/>
      <c r="F236" s="1"/>
      <c r="G236" s="1"/>
      <c r="H236" s="1"/>
      <c r="I236" s="1"/>
      <c r="J236" s="4"/>
      <c r="K236" s="30"/>
      <c r="L236" s="92"/>
      <c r="M236" s="30"/>
      <c r="N236" s="31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</row>
    <row r="237" spans="2:25">
      <c r="B237" s="1"/>
      <c r="C237" s="1"/>
      <c r="D237" s="1"/>
      <c r="E237" s="1" t="s">
        <v>196</v>
      </c>
      <c r="F237" s="1"/>
      <c r="G237" s="1"/>
      <c r="H237" s="1"/>
      <c r="I237" s="1"/>
      <c r="J237" s="4"/>
      <c r="K237" s="30"/>
      <c r="L237" s="92"/>
      <c r="M237" s="30"/>
      <c r="N237" s="30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</row>
    <row r="238" spans="2:25">
      <c r="B238" s="1"/>
      <c r="C238" s="1"/>
      <c r="D238" s="1"/>
      <c r="E238" s="1"/>
      <c r="F238" s="1" t="s">
        <v>197</v>
      </c>
      <c r="G238" s="1"/>
      <c r="H238" s="1"/>
      <c r="I238" s="1"/>
      <c r="J238" s="4"/>
      <c r="K238" s="37">
        <v>103333.45</v>
      </c>
      <c r="M238" s="48">
        <v>109896.9</v>
      </c>
      <c r="N238" s="30"/>
      <c r="O238" s="42">
        <v>114796.98</v>
      </c>
      <c r="P238" s="18"/>
      <c r="Q238" s="72">
        <v>64351.73</v>
      </c>
      <c r="R238" s="84"/>
      <c r="S238" s="72">
        <v>45648.27</v>
      </c>
      <c r="T238" s="84"/>
      <c r="U238" s="72">
        <f>+Q238+S238</f>
        <v>110000</v>
      </c>
      <c r="V238" s="84"/>
      <c r="W238" s="72">
        <v>110000</v>
      </c>
      <c r="X238" s="18"/>
      <c r="Y238" s="97">
        <v>109000</v>
      </c>
    </row>
    <row r="239" spans="2:25">
      <c r="B239" s="1"/>
      <c r="C239" s="1"/>
      <c r="D239" s="1"/>
      <c r="E239" s="1"/>
      <c r="F239" s="1" t="s">
        <v>198</v>
      </c>
      <c r="G239" s="1"/>
      <c r="H239" s="1"/>
      <c r="I239" s="1"/>
      <c r="J239" s="4"/>
      <c r="K239" s="37">
        <v>3822.39</v>
      </c>
      <c r="M239" s="48">
        <v>6033.85</v>
      </c>
      <c r="N239" s="30"/>
      <c r="O239" s="42">
        <v>2399.04</v>
      </c>
      <c r="P239" s="18"/>
      <c r="Q239" s="72">
        <v>3951.54</v>
      </c>
      <c r="R239" s="84"/>
      <c r="S239" s="72">
        <v>1048.46</v>
      </c>
      <c r="T239" s="84"/>
      <c r="U239" s="72">
        <f t="shared" ref="U239:U252" si="43">+Q239+S239</f>
        <v>5000</v>
      </c>
      <c r="V239" s="84"/>
      <c r="W239" s="72">
        <v>5000</v>
      </c>
      <c r="X239" s="18"/>
      <c r="Y239" s="97">
        <v>5000</v>
      </c>
    </row>
    <row r="240" spans="2:25">
      <c r="B240" s="1"/>
      <c r="C240" s="1"/>
      <c r="D240" s="1"/>
      <c r="E240" s="1"/>
      <c r="F240" s="1" t="s">
        <v>199</v>
      </c>
      <c r="G240" s="1"/>
      <c r="H240" s="1"/>
      <c r="I240" s="1"/>
      <c r="J240" s="4"/>
      <c r="K240" s="37">
        <v>8470.0300000000007</v>
      </c>
      <c r="M240" s="48">
        <v>8972.58</v>
      </c>
      <c r="N240" s="30"/>
      <c r="O240" s="42">
        <v>8860.09</v>
      </c>
      <c r="P240" s="18"/>
      <c r="Q240" s="72">
        <v>5081.07</v>
      </c>
      <c r="R240" s="84"/>
      <c r="S240" s="72">
        <v>3918.93</v>
      </c>
      <c r="T240" s="84"/>
      <c r="U240" s="72">
        <f t="shared" si="43"/>
        <v>9000</v>
      </c>
      <c r="V240" s="84"/>
      <c r="W240" s="72">
        <v>9000</v>
      </c>
      <c r="X240" s="18"/>
      <c r="Y240" s="97">
        <v>9000</v>
      </c>
    </row>
    <row r="241" spans="2:26">
      <c r="B241" s="1"/>
      <c r="C241" s="1"/>
      <c r="D241" s="1"/>
      <c r="E241" s="1"/>
      <c r="F241" s="1" t="s">
        <v>200</v>
      </c>
      <c r="G241" s="1"/>
      <c r="H241" s="1"/>
      <c r="I241" s="1"/>
      <c r="J241" s="4"/>
      <c r="K241" s="37">
        <v>46008.47</v>
      </c>
      <c r="M241" s="48">
        <v>50525.08</v>
      </c>
      <c r="N241" s="30"/>
      <c r="O241" s="42">
        <v>46432.4</v>
      </c>
      <c r="P241" s="18"/>
      <c r="Q241" s="72">
        <v>17998.59</v>
      </c>
      <c r="R241" s="84"/>
      <c r="S241" s="72">
        <v>10000</v>
      </c>
      <c r="T241" s="84"/>
      <c r="U241" s="72">
        <f t="shared" si="43"/>
        <v>27998.59</v>
      </c>
      <c r="V241" s="84"/>
      <c r="W241" s="72">
        <v>40000</v>
      </c>
      <c r="X241" s="18"/>
      <c r="Y241" s="97">
        <v>35000</v>
      </c>
    </row>
    <row r="242" spans="2:26">
      <c r="B242" s="1"/>
      <c r="C242" s="1"/>
      <c r="D242" s="1"/>
      <c r="E242" s="1"/>
      <c r="F242" s="1" t="s">
        <v>201</v>
      </c>
      <c r="G242" s="1"/>
      <c r="H242" s="1"/>
      <c r="I242" s="1"/>
      <c r="J242" s="4"/>
      <c r="K242" s="37">
        <v>6118.42</v>
      </c>
      <c r="M242" s="48">
        <v>7045.2</v>
      </c>
      <c r="N242" s="30"/>
      <c r="O242" s="42">
        <v>7274.64</v>
      </c>
      <c r="P242" s="18"/>
      <c r="Q242" s="72">
        <v>3146.23</v>
      </c>
      <c r="R242" s="84"/>
      <c r="S242" s="72">
        <v>3853.77</v>
      </c>
      <c r="T242" s="84"/>
      <c r="U242" s="72">
        <f t="shared" si="43"/>
        <v>7000</v>
      </c>
      <c r="V242" s="84"/>
      <c r="W242" s="72">
        <v>7000</v>
      </c>
      <c r="X242" s="18"/>
      <c r="Y242" s="97">
        <v>7000</v>
      </c>
    </row>
    <row r="243" spans="2:26">
      <c r="B243" s="1"/>
      <c r="C243" s="1"/>
      <c r="D243" s="1"/>
      <c r="E243" s="1"/>
      <c r="F243" s="1" t="s">
        <v>202</v>
      </c>
      <c r="G243" s="1"/>
      <c r="H243" s="1"/>
      <c r="I243" s="1"/>
      <c r="J243" s="4"/>
      <c r="K243" s="37">
        <v>539.13</v>
      </c>
      <c r="M243" s="48">
        <v>158.36000000000001</v>
      </c>
      <c r="N243" s="30"/>
      <c r="O243" s="42">
        <v>306.89999999999998</v>
      </c>
      <c r="P243" s="18"/>
      <c r="Q243" s="72">
        <v>248.42</v>
      </c>
      <c r="R243" s="84"/>
      <c r="S243" s="72">
        <v>61.58</v>
      </c>
      <c r="T243" s="84"/>
      <c r="U243" s="72">
        <f t="shared" si="43"/>
        <v>310</v>
      </c>
      <c r="V243" s="84"/>
      <c r="W243" s="72">
        <v>250</v>
      </c>
      <c r="X243" s="18"/>
      <c r="Y243" s="97">
        <v>300</v>
      </c>
    </row>
    <row r="244" spans="2:26">
      <c r="B244" s="1"/>
      <c r="C244" s="1"/>
      <c r="D244" s="1"/>
      <c r="E244" s="1"/>
      <c r="F244" s="1" t="s">
        <v>203</v>
      </c>
      <c r="G244" s="1"/>
      <c r="H244" s="1"/>
      <c r="I244" s="1"/>
      <c r="J244" s="4"/>
      <c r="K244" s="37">
        <v>207.36</v>
      </c>
      <c r="M244" s="48">
        <v>360.84</v>
      </c>
      <c r="N244" s="30"/>
      <c r="O244" s="42">
        <v>358.98</v>
      </c>
      <c r="P244" s="18"/>
      <c r="Q244" s="72">
        <v>584.19000000000005</v>
      </c>
      <c r="R244" s="84"/>
      <c r="S244" s="72">
        <v>50</v>
      </c>
      <c r="T244" s="84"/>
      <c r="U244" s="72">
        <f t="shared" si="43"/>
        <v>634.19000000000005</v>
      </c>
      <c r="V244" s="84"/>
      <c r="W244" s="72">
        <v>350</v>
      </c>
      <c r="X244" s="18"/>
      <c r="Y244" s="97">
        <v>700</v>
      </c>
    </row>
    <row r="245" spans="2:26">
      <c r="B245" s="1"/>
      <c r="C245" s="1"/>
      <c r="D245" s="1"/>
      <c r="E245" s="1"/>
      <c r="F245" s="1" t="s">
        <v>204</v>
      </c>
      <c r="G245" s="1"/>
      <c r="H245" s="1"/>
      <c r="I245" s="1"/>
      <c r="J245" s="4"/>
      <c r="K245" s="30"/>
      <c r="L245" s="92"/>
      <c r="M245" s="30"/>
      <c r="N245" s="30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2:26">
      <c r="B246" s="1"/>
      <c r="C246" s="1"/>
      <c r="D246" s="1"/>
      <c r="E246" s="1"/>
      <c r="F246" s="1"/>
      <c r="G246" s="1" t="s">
        <v>345</v>
      </c>
      <c r="H246" s="1"/>
      <c r="I246" s="1"/>
      <c r="J246" s="4"/>
      <c r="K246" s="37">
        <v>0</v>
      </c>
      <c r="M246" s="48">
        <v>0</v>
      </c>
      <c r="N246" s="30"/>
      <c r="O246" s="42">
        <v>0</v>
      </c>
      <c r="P246" s="18"/>
      <c r="Q246" s="72">
        <v>0</v>
      </c>
      <c r="R246" s="84"/>
      <c r="S246" s="72">
        <v>0</v>
      </c>
      <c r="T246" s="84"/>
      <c r="U246" s="72">
        <f t="shared" si="43"/>
        <v>0</v>
      </c>
      <c r="V246" s="84"/>
      <c r="W246" s="72">
        <v>0</v>
      </c>
      <c r="X246" s="18"/>
      <c r="Y246" s="97">
        <v>0</v>
      </c>
    </row>
    <row r="247" spans="2:26">
      <c r="B247" s="1"/>
      <c r="C247" s="1"/>
      <c r="D247" s="1"/>
      <c r="E247" s="1"/>
      <c r="F247" s="1"/>
      <c r="G247" s="1" t="s">
        <v>346</v>
      </c>
      <c r="H247" s="1"/>
      <c r="I247" s="1"/>
      <c r="J247" s="4"/>
      <c r="K247" s="37">
        <v>0</v>
      </c>
      <c r="M247" s="48">
        <v>0</v>
      </c>
      <c r="N247" s="30"/>
      <c r="O247" s="42">
        <v>154.69999999999999</v>
      </c>
      <c r="P247" s="18"/>
      <c r="Q247" s="72">
        <v>0</v>
      </c>
      <c r="R247" s="84"/>
      <c r="S247" s="72">
        <v>0</v>
      </c>
      <c r="T247" s="84"/>
      <c r="U247" s="72">
        <f t="shared" si="43"/>
        <v>0</v>
      </c>
      <c r="V247" s="84"/>
      <c r="W247" s="72">
        <v>0</v>
      </c>
      <c r="X247" s="18"/>
      <c r="Y247" s="97">
        <v>0</v>
      </c>
    </row>
    <row r="248" spans="2:26">
      <c r="B248" s="1"/>
      <c r="C248" s="1"/>
      <c r="D248" s="1"/>
      <c r="E248" s="1"/>
      <c r="F248" s="1"/>
      <c r="G248" s="1" t="s">
        <v>205</v>
      </c>
      <c r="H248" s="1"/>
      <c r="I248" s="1"/>
      <c r="J248" s="4"/>
      <c r="K248" s="37">
        <v>24242.400000000001</v>
      </c>
      <c r="M248" s="48">
        <v>7805.58</v>
      </c>
      <c r="N248" s="30"/>
      <c r="O248" s="42">
        <v>32865.279999999999</v>
      </c>
      <c r="P248" s="18"/>
      <c r="Q248" s="72">
        <v>12012.35</v>
      </c>
      <c r="R248" s="84"/>
      <c r="S248" s="72">
        <v>15000</v>
      </c>
      <c r="T248" s="84"/>
      <c r="U248" s="72">
        <f t="shared" si="43"/>
        <v>27012.35</v>
      </c>
      <c r="V248" s="84"/>
      <c r="W248" s="73">
        <v>25000</v>
      </c>
      <c r="X248" s="19"/>
      <c r="Y248" s="98">
        <v>35000</v>
      </c>
    </row>
    <row r="249" spans="2:26">
      <c r="B249" s="1"/>
      <c r="C249" s="1"/>
      <c r="D249" s="1"/>
      <c r="E249" s="1"/>
      <c r="F249" s="1"/>
      <c r="G249" s="1" t="s">
        <v>206</v>
      </c>
      <c r="H249" s="1"/>
      <c r="I249" s="1"/>
      <c r="J249" s="4"/>
      <c r="K249" s="37">
        <v>6706.89</v>
      </c>
      <c r="M249" s="48">
        <v>6773.41</v>
      </c>
      <c r="N249" s="30"/>
      <c r="O249" s="42">
        <v>4913.4799999999996</v>
      </c>
      <c r="P249" s="18"/>
      <c r="Q249" s="72">
        <v>4367.45</v>
      </c>
      <c r="R249" s="84"/>
      <c r="S249" s="72">
        <v>4633</v>
      </c>
      <c r="T249" s="84"/>
      <c r="U249" s="72">
        <f t="shared" si="43"/>
        <v>9000.4500000000007</v>
      </c>
      <c r="V249" s="84"/>
      <c r="W249" s="73">
        <v>9000</v>
      </c>
      <c r="X249" s="19"/>
      <c r="Y249" s="98">
        <v>9000</v>
      </c>
    </row>
    <row r="250" spans="2:26">
      <c r="B250" s="1"/>
      <c r="C250" s="1"/>
      <c r="D250" s="1"/>
      <c r="E250" s="1"/>
      <c r="F250" s="1"/>
      <c r="G250" s="1" t="s">
        <v>207</v>
      </c>
      <c r="H250" s="1"/>
      <c r="I250" s="1"/>
      <c r="J250" s="4"/>
      <c r="K250" s="37">
        <v>37729.25</v>
      </c>
      <c r="M250" s="48">
        <v>0</v>
      </c>
      <c r="N250" s="30"/>
      <c r="O250" s="42">
        <v>196992.64000000001</v>
      </c>
      <c r="P250" s="18"/>
      <c r="Q250" s="72">
        <v>0</v>
      </c>
      <c r="R250" s="84"/>
      <c r="S250" s="72">
        <v>200000</v>
      </c>
      <c r="T250" s="84"/>
      <c r="U250" s="72">
        <f t="shared" si="43"/>
        <v>200000</v>
      </c>
      <c r="V250" s="84"/>
      <c r="W250" s="73">
        <v>200000</v>
      </c>
      <c r="X250" s="19"/>
      <c r="Y250" s="98">
        <v>200000</v>
      </c>
      <c r="Z250" s="160"/>
    </row>
    <row r="251" spans="2:26">
      <c r="B251" s="1"/>
      <c r="C251" s="1"/>
      <c r="D251" s="1"/>
      <c r="E251" s="1"/>
      <c r="F251" s="1"/>
      <c r="G251" s="1" t="s">
        <v>208</v>
      </c>
      <c r="H251" s="1"/>
      <c r="I251" s="1"/>
      <c r="J251" s="4"/>
      <c r="K251" s="37">
        <v>322.38</v>
      </c>
      <c r="M251" s="48">
        <v>979.29</v>
      </c>
      <c r="N251" s="30"/>
      <c r="O251" s="42">
        <v>2396.7399999999998</v>
      </c>
      <c r="P251" s="18"/>
      <c r="Q251" s="72">
        <v>409.28</v>
      </c>
      <c r="R251" s="84"/>
      <c r="S251" s="72">
        <v>790.72</v>
      </c>
      <c r="T251" s="84"/>
      <c r="U251" s="72">
        <f t="shared" si="43"/>
        <v>1200</v>
      </c>
      <c r="V251" s="84"/>
      <c r="W251" s="73">
        <v>1200</v>
      </c>
      <c r="X251" s="19"/>
      <c r="Y251" s="98">
        <v>1200</v>
      </c>
    </row>
    <row r="252" spans="2:26">
      <c r="B252" s="1"/>
      <c r="C252" s="1"/>
      <c r="D252" s="1"/>
      <c r="E252" s="1"/>
      <c r="F252" s="1"/>
      <c r="G252" s="1" t="s">
        <v>209</v>
      </c>
      <c r="H252" s="1"/>
      <c r="I252" s="1"/>
      <c r="J252" s="4"/>
      <c r="K252" s="37">
        <v>1454.63</v>
      </c>
      <c r="M252" s="48">
        <v>32669.75</v>
      </c>
      <c r="N252" s="30"/>
      <c r="O252" s="42">
        <v>48046.8</v>
      </c>
      <c r="P252" s="18"/>
      <c r="Q252" s="72">
        <v>1461.37</v>
      </c>
      <c r="R252" s="84"/>
      <c r="S252" s="72">
        <v>1000</v>
      </c>
      <c r="T252" s="84"/>
      <c r="U252" s="72">
        <f t="shared" si="43"/>
        <v>2461.37</v>
      </c>
      <c r="V252" s="84"/>
      <c r="W252" s="72">
        <v>30000</v>
      </c>
      <c r="X252" s="18"/>
      <c r="Y252" s="97">
        <v>0</v>
      </c>
    </row>
    <row r="253" spans="2:26" ht="15.75" thickBot="1">
      <c r="B253" s="1"/>
      <c r="C253" s="1"/>
      <c r="D253" s="1"/>
      <c r="E253" s="1"/>
      <c r="F253" s="1"/>
      <c r="G253" s="1" t="s">
        <v>210</v>
      </c>
      <c r="H253" s="1"/>
      <c r="I253" s="1"/>
      <c r="J253" s="4"/>
      <c r="K253" s="38">
        <v>2045.83</v>
      </c>
      <c r="M253" s="49">
        <v>1031.79</v>
      </c>
      <c r="N253" s="31"/>
      <c r="O253" s="60">
        <v>8401.74</v>
      </c>
      <c r="P253" s="21"/>
      <c r="Q253" s="75">
        <v>102.5</v>
      </c>
      <c r="R253" s="86"/>
      <c r="S253" s="75">
        <v>200</v>
      </c>
      <c r="T253" s="86"/>
      <c r="U253" s="75">
        <f>+S253+Q253</f>
        <v>302.5</v>
      </c>
      <c r="V253" s="86"/>
      <c r="W253" s="75">
        <v>43679</v>
      </c>
      <c r="X253" s="21"/>
      <c r="Y253" s="100">
        <v>9000</v>
      </c>
    </row>
    <row r="254" spans="2:26">
      <c r="B254" s="1"/>
      <c r="C254" s="1"/>
      <c r="D254" s="1"/>
      <c r="E254" s="1"/>
      <c r="F254" s="1" t="s">
        <v>211</v>
      </c>
      <c r="G254" s="1"/>
      <c r="H254" s="1"/>
      <c r="I254" s="1"/>
      <c r="J254" s="4"/>
      <c r="K254" s="37">
        <f>ROUND(SUM(K245:K253),5)</f>
        <v>72501.38</v>
      </c>
      <c r="M254" s="48">
        <f>ROUND(SUM(M245:M253),5)</f>
        <v>49259.82</v>
      </c>
      <c r="N254" s="31"/>
      <c r="O254" s="42">
        <f>ROUND(SUM(O245:O253),5)</f>
        <v>293771.38</v>
      </c>
      <c r="P254" s="18"/>
      <c r="Q254" s="72">
        <f>ROUND(SUM(Q245:Q253),5)</f>
        <v>18352.95</v>
      </c>
      <c r="R254" s="84"/>
      <c r="S254" s="72">
        <f t="shared" ref="S254:W254" si="44">ROUND(SUM(S245:S253),5)</f>
        <v>221623.72</v>
      </c>
      <c r="T254" s="84"/>
      <c r="U254" s="72">
        <f t="shared" si="44"/>
        <v>239976.67</v>
      </c>
      <c r="V254" s="84"/>
      <c r="W254" s="72">
        <f t="shared" si="44"/>
        <v>308879</v>
      </c>
      <c r="X254" s="18"/>
      <c r="Y254" s="97">
        <f>ROUND(SUM(Y245:Y253),5)</f>
        <v>254200</v>
      </c>
    </row>
    <row r="255" spans="2:26">
      <c r="B255" s="1"/>
      <c r="C255" s="1"/>
      <c r="D255" s="1"/>
      <c r="E255" s="1"/>
      <c r="F255" s="1"/>
      <c r="G255" s="1"/>
      <c r="H255" s="1"/>
      <c r="I255" s="1"/>
      <c r="J255" s="4"/>
      <c r="K255" s="30"/>
      <c r="L255" s="92"/>
      <c r="M255" s="30"/>
      <c r="N255" s="31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</row>
    <row r="256" spans="2:26">
      <c r="B256" s="1"/>
      <c r="C256" s="1"/>
      <c r="D256" s="1"/>
      <c r="E256" s="1"/>
      <c r="F256" s="1" t="s">
        <v>212</v>
      </c>
      <c r="G256" s="1"/>
      <c r="H256" s="1"/>
      <c r="I256" s="1"/>
      <c r="J256" s="4"/>
      <c r="K256" s="37">
        <v>17581.14</v>
      </c>
      <c r="M256" s="48">
        <v>20136.150000000001</v>
      </c>
      <c r="N256" s="31"/>
      <c r="O256" s="42">
        <v>21348.66</v>
      </c>
      <c r="P256" s="18"/>
      <c r="Q256" s="72">
        <v>8010.71</v>
      </c>
      <c r="R256" s="84"/>
      <c r="S256" s="72">
        <v>16989.29</v>
      </c>
      <c r="T256" s="84"/>
      <c r="U256" s="72">
        <f t="shared" ref="U256:U264" si="45">+Q256+S256</f>
        <v>25000</v>
      </c>
      <c r="V256" s="84"/>
      <c r="W256" s="72">
        <v>25000</v>
      </c>
      <c r="X256" s="18"/>
      <c r="Y256" s="97">
        <v>20000</v>
      </c>
    </row>
    <row r="257" spans="2:26">
      <c r="B257" s="1"/>
      <c r="C257" s="1"/>
      <c r="D257" s="1"/>
      <c r="E257" s="1"/>
      <c r="F257" s="1" t="s">
        <v>213</v>
      </c>
      <c r="G257" s="1"/>
      <c r="H257" s="1"/>
      <c r="I257" s="1"/>
      <c r="J257" s="4"/>
      <c r="K257" s="37">
        <v>32713.35</v>
      </c>
      <c r="M257" s="48">
        <v>35998.03</v>
      </c>
      <c r="N257" s="31"/>
      <c r="O257" s="42">
        <v>16506.22</v>
      </c>
      <c r="P257" s="18"/>
      <c r="Q257" s="72">
        <v>10918.84</v>
      </c>
      <c r="R257" s="84"/>
      <c r="S257" s="72">
        <v>25081.16</v>
      </c>
      <c r="T257" s="84"/>
      <c r="U257" s="72">
        <f t="shared" si="45"/>
        <v>36000</v>
      </c>
      <c r="V257" s="84"/>
      <c r="W257" s="72">
        <v>36000</v>
      </c>
      <c r="X257" s="18"/>
      <c r="Y257" s="97">
        <v>36000</v>
      </c>
    </row>
    <row r="258" spans="2:26">
      <c r="B258" s="1"/>
      <c r="C258" s="1"/>
      <c r="D258" s="1"/>
      <c r="E258" s="1"/>
      <c r="F258" s="1" t="s">
        <v>214</v>
      </c>
      <c r="G258" s="1"/>
      <c r="H258" s="1"/>
      <c r="I258" s="1"/>
      <c r="J258" s="4"/>
      <c r="K258" s="37">
        <v>62697.74</v>
      </c>
      <c r="M258" s="48">
        <v>8938.7800000000007</v>
      </c>
      <c r="N258" s="31"/>
      <c r="O258" s="42">
        <v>79754.5</v>
      </c>
      <c r="P258" s="18"/>
      <c r="Q258" s="72">
        <v>16203.11</v>
      </c>
      <c r="R258" s="84"/>
      <c r="S258" s="72">
        <v>0</v>
      </c>
      <c r="T258" s="84"/>
      <c r="U258" s="72">
        <f t="shared" si="45"/>
        <v>16203.11</v>
      </c>
      <c r="V258" s="84"/>
      <c r="W258" s="73">
        <v>5000</v>
      </c>
      <c r="X258" s="19"/>
      <c r="Y258" s="98">
        <v>5000</v>
      </c>
    </row>
    <row r="259" spans="2:26">
      <c r="B259" s="1"/>
      <c r="C259" s="1"/>
      <c r="D259" s="1"/>
      <c r="E259" s="1"/>
      <c r="F259" s="1" t="s">
        <v>347</v>
      </c>
      <c r="G259" s="1"/>
      <c r="H259" s="1"/>
      <c r="I259" s="1"/>
      <c r="J259" s="4"/>
      <c r="K259" s="37">
        <v>6601.65</v>
      </c>
      <c r="M259" s="48">
        <v>14516.53</v>
      </c>
      <c r="N259" s="31"/>
      <c r="O259" s="42">
        <v>14231.97</v>
      </c>
      <c r="P259" s="18"/>
      <c r="Q259" s="72">
        <v>13268.79</v>
      </c>
      <c r="R259" s="84"/>
      <c r="S259" s="72">
        <v>2300</v>
      </c>
      <c r="T259" s="84"/>
      <c r="U259" s="72">
        <f t="shared" si="45"/>
        <v>15568.79</v>
      </c>
      <c r="V259" s="84"/>
      <c r="W259" s="73">
        <v>8000</v>
      </c>
      <c r="X259" s="19"/>
      <c r="Y259" s="98">
        <v>8000</v>
      </c>
    </row>
    <row r="260" spans="2:26">
      <c r="B260" s="1"/>
      <c r="C260" s="1"/>
      <c r="D260" s="1"/>
      <c r="E260" s="1"/>
      <c r="F260" s="1" t="s">
        <v>215</v>
      </c>
      <c r="G260" s="1"/>
      <c r="H260" s="1"/>
      <c r="I260" s="1"/>
      <c r="J260" s="4"/>
      <c r="K260" s="37">
        <v>2400.48</v>
      </c>
      <c r="M260" s="48">
        <v>541.36</v>
      </c>
      <c r="N260" s="31"/>
      <c r="O260" s="42">
        <v>1849.09</v>
      </c>
      <c r="P260" s="18"/>
      <c r="Q260" s="72">
        <v>655.87</v>
      </c>
      <c r="R260" s="84"/>
      <c r="S260" s="72">
        <v>844.13</v>
      </c>
      <c r="T260" s="84"/>
      <c r="U260" s="72">
        <f t="shared" si="45"/>
        <v>1500</v>
      </c>
      <c r="V260" s="84"/>
      <c r="W260" s="72">
        <v>1500</v>
      </c>
      <c r="X260" s="18"/>
      <c r="Y260" s="97">
        <v>1500</v>
      </c>
    </row>
    <row r="261" spans="2:26">
      <c r="B261" s="1"/>
      <c r="C261" s="1"/>
      <c r="D261" s="1"/>
      <c r="E261" s="1"/>
      <c r="F261" s="1" t="s">
        <v>348</v>
      </c>
      <c r="G261" s="1"/>
      <c r="H261" s="1"/>
      <c r="I261" s="1"/>
      <c r="J261" s="4"/>
      <c r="K261" s="37">
        <v>0</v>
      </c>
      <c r="M261" s="48">
        <v>0</v>
      </c>
      <c r="N261" s="31"/>
      <c r="O261" s="42">
        <v>209</v>
      </c>
      <c r="P261" s="18"/>
      <c r="Q261" s="72">
        <v>35865</v>
      </c>
      <c r="R261" s="84"/>
      <c r="S261" s="72">
        <v>0</v>
      </c>
      <c r="T261" s="84"/>
      <c r="U261" s="72">
        <f t="shared" si="45"/>
        <v>35865</v>
      </c>
      <c r="V261" s="84"/>
      <c r="W261" s="72">
        <v>42500</v>
      </c>
      <c r="X261" s="18"/>
      <c r="Y261" s="97">
        <v>18772</v>
      </c>
      <c r="Z261" s="160"/>
    </row>
    <row r="262" spans="2:26">
      <c r="B262" s="1"/>
      <c r="C262" s="1"/>
      <c r="D262" s="1"/>
      <c r="E262" s="1"/>
      <c r="F262" s="1" t="s">
        <v>349</v>
      </c>
      <c r="G262" s="1"/>
      <c r="H262" s="1"/>
      <c r="I262" s="1"/>
      <c r="J262" s="4"/>
      <c r="K262" s="37">
        <v>0</v>
      </c>
      <c r="M262" s="48">
        <v>0</v>
      </c>
      <c r="N262" s="31"/>
      <c r="O262" s="42">
        <v>15.71</v>
      </c>
      <c r="P262" s="18"/>
      <c r="Q262" s="72">
        <v>0</v>
      </c>
      <c r="R262" s="84"/>
      <c r="S262" s="72">
        <v>0</v>
      </c>
      <c r="T262" s="84"/>
      <c r="U262" s="72">
        <f t="shared" si="45"/>
        <v>0</v>
      </c>
      <c r="V262" s="84"/>
      <c r="W262" s="72">
        <v>0</v>
      </c>
      <c r="X262" s="18"/>
      <c r="Y262" s="97">
        <v>0</v>
      </c>
    </row>
    <row r="263" spans="2:26">
      <c r="B263" s="1"/>
      <c r="C263" s="1"/>
      <c r="D263" s="1"/>
      <c r="E263" s="1"/>
      <c r="F263" s="1" t="s">
        <v>350</v>
      </c>
      <c r="G263" s="1"/>
      <c r="H263" s="1"/>
      <c r="I263" s="1"/>
      <c r="J263" s="4"/>
      <c r="K263" s="37">
        <v>0</v>
      </c>
      <c r="M263" s="48">
        <v>0</v>
      </c>
      <c r="N263" s="31"/>
      <c r="O263" s="42">
        <v>0</v>
      </c>
      <c r="P263" s="18"/>
      <c r="Q263" s="72">
        <v>0</v>
      </c>
      <c r="R263" s="84"/>
      <c r="S263" s="72">
        <v>0</v>
      </c>
      <c r="T263" s="84"/>
      <c r="U263" s="72">
        <f t="shared" si="45"/>
        <v>0</v>
      </c>
      <c r="V263" s="84"/>
      <c r="W263" s="72">
        <v>0</v>
      </c>
      <c r="X263" s="18"/>
      <c r="Y263" s="97">
        <v>0</v>
      </c>
    </row>
    <row r="264" spans="2:26">
      <c r="B264" s="1"/>
      <c r="C264" s="1"/>
      <c r="D264" s="1"/>
      <c r="E264" s="1"/>
      <c r="F264" s="1" t="s">
        <v>216</v>
      </c>
      <c r="G264" s="1"/>
      <c r="H264" s="1"/>
      <c r="I264" s="1"/>
      <c r="J264" s="4"/>
      <c r="K264" s="37">
        <v>25195.59</v>
      </c>
      <c r="M264" s="48">
        <v>1374.1</v>
      </c>
      <c r="N264" s="31"/>
      <c r="O264" s="42">
        <v>363.07</v>
      </c>
      <c r="P264" s="18"/>
      <c r="Q264" s="72">
        <v>436.67</v>
      </c>
      <c r="R264" s="84"/>
      <c r="S264" s="72">
        <v>30</v>
      </c>
      <c r="T264" s="84"/>
      <c r="U264" s="72">
        <f t="shared" si="45"/>
        <v>466.67</v>
      </c>
      <c r="V264" s="84"/>
      <c r="W264" s="73">
        <v>250</v>
      </c>
      <c r="X264" s="19"/>
      <c r="Y264" s="98">
        <v>250</v>
      </c>
    </row>
    <row r="265" spans="2:26" ht="15.75" thickBot="1">
      <c r="B265" s="1"/>
      <c r="C265" s="1"/>
      <c r="D265" s="1"/>
      <c r="E265" s="1"/>
      <c r="F265" s="1" t="s">
        <v>217</v>
      </c>
      <c r="G265" s="1"/>
      <c r="H265" s="1"/>
      <c r="I265" s="1"/>
      <c r="J265" s="4"/>
      <c r="K265" s="38">
        <v>11933.99</v>
      </c>
      <c r="M265" s="49">
        <v>11506.98</v>
      </c>
      <c r="N265" s="31"/>
      <c r="O265" s="60">
        <v>14021.36</v>
      </c>
      <c r="P265" s="21"/>
      <c r="Q265" s="75">
        <v>6934.7</v>
      </c>
      <c r="R265" s="86"/>
      <c r="S265" s="75">
        <v>7065.3</v>
      </c>
      <c r="T265" s="86"/>
      <c r="U265" s="75">
        <f>+S265+Q265</f>
        <v>14000</v>
      </c>
      <c r="V265" s="86"/>
      <c r="W265" s="75">
        <v>14000</v>
      </c>
      <c r="X265" s="21"/>
      <c r="Y265" s="100">
        <v>15000</v>
      </c>
    </row>
    <row r="266" spans="2:26">
      <c r="B266" s="1"/>
      <c r="C266" s="1"/>
      <c r="D266" s="1"/>
      <c r="E266" s="1" t="s">
        <v>218</v>
      </c>
      <c r="F266" s="1"/>
      <c r="G266" s="1"/>
      <c r="H266" s="1"/>
      <c r="I266" s="1"/>
      <c r="J266" s="4"/>
      <c r="K266" s="37">
        <f>ROUND(SUM(K237:K244)+SUM(K254:K265),5)</f>
        <v>400124.57</v>
      </c>
      <c r="M266" s="48">
        <f>ROUND(SUM(M237:M244)+SUM(M254:M265),5)</f>
        <v>325264.56</v>
      </c>
      <c r="N266" s="31"/>
      <c r="O266" s="42">
        <f>ROUND(SUM(O237:O244)+SUM(O254:O265),5)</f>
        <v>622499.99</v>
      </c>
      <c r="P266" s="18"/>
      <c r="Q266" s="72">
        <f>ROUND(SUM(Q237:Q244)+SUM(Q254:Q265),5)</f>
        <v>206008.41</v>
      </c>
      <c r="R266" s="84"/>
      <c r="S266" s="72">
        <f t="shared" ref="S266:W266" si="46">ROUND(SUM(S237:S244)+SUM(S254:S265),5)</f>
        <v>338514.61</v>
      </c>
      <c r="T266" s="84"/>
      <c r="U266" s="72">
        <f t="shared" si="46"/>
        <v>544523.02</v>
      </c>
      <c r="V266" s="84"/>
      <c r="W266" s="72">
        <f t="shared" si="46"/>
        <v>612729</v>
      </c>
      <c r="X266" s="18"/>
      <c r="Y266" s="97">
        <f>ROUND(SUM(Y237:Y244)+SUM(Y254:Y265),5)</f>
        <v>524722</v>
      </c>
    </row>
    <row r="267" spans="2:26">
      <c r="B267" s="1"/>
      <c r="C267" s="1"/>
      <c r="D267" s="1"/>
      <c r="E267" s="1"/>
      <c r="F267" s="1"/>
      <c r="G267" s="1"/>
      <c r="H267" s="1"/>
      <c r="I267" s="1"/>
      <c r="J267" s="4"/>
      <c r="K267" s="30"/>
      <c r="L267" s="92"/>
      <c r="M267" s="30"/>
      <c r="N267" s="31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</row>
    <row r="268" spans="2:26">
      <c r="B268" s="1"/>
      <c r="C268" s="1"/>
      <c r="D268" s="1"/>
      <c r="E268" s="1" t="s">
        <v>219</v>
      </c>
      <c r="F268" s="1"/>
      <c r="G268" s="1"/>
      <c r="H268" s="1"/>
      <c r="I268" s="1"/>
      <c r="J268" s="4"/>
      <c r="K268" s="37">
        <v>163.9</v>
      </c>
      <c r="M268" s="48">
        <v>1500</v>
      </c>
      <c r="N268" s="30"/>
      <c r="O268" s="42">
        <v>0</v>
      </c>
      <c r="P268" s="18"/>
      <c r="Q268" s="72">
        <v>71.12</v>
      </c>
      <c r="R268" s="84"/>
      <c r="S268" s="72">
        <v>0</v>
      </c>
      <c r="T268" s="84"/>
      <c r="U268" s="72">
        <f>+S268+Q268</f>
        <v>71.12</v>
      </c>
      <c r="V268" s="84"/>
      <c r="W268" s="73">
        <v>1500</v>
      </c>
      <c r="X268" s="19"/>
      <c r="Y268" s="98">
        <v>0</v>
      </c>
    </row>
    <row r="269" spans="2:26">
      <c r="B269" s="1"/>
      <c r="C269" s="1"/>
      <c r="D269" s="1"/>
      <c r="E269" s="1" t="s">
        <v>220</v>
      </c>
      <c r="F269" s="1"/>
      <c r="G269" s="1"/>
      <c r="H269" s="1"/>
      <c r="I269" s="1"/>
      <c r="J269" s="4"/>
      <c r="K269" s="30"/>
      <c r="L269" s="92"/>
      <c r="M269" s="30"/>
      <c r="N269" s="30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</row>
    <row r="270" spans="2:26">
      <c r="B270" s="1"/>
      <c r="C270" s="1"/>
      <c r="D270" s="1"/>
      <c r="E270" s="1"/>
      <c r="F270" s="1" t="s">
        <v>221</v>
      </c>
      <c r="G270" s="1"/>
      <c r="H270" s="1"/>
      <c r="I270" s="1"/>
      <c r="J270" s="4"/>
      <c r="K270" s="37">
        <v>4422.16</v>
      </c>
      <c r="M270" s="48">
        <v>490.16</v>
      </c>
      <c r="N270" s="30"/>
      <c r="O270" s="42">
        <v>0</v>
      </c>
      <c r="P270" s="18"/>
      <c r="Q270" s="72">
        <v>0</v>
      </c>
      <c r="R270" s="84"/>
      <c r="S270" s="72">
        <v>300</v>
      </c>
      <c r="T270" s="84"/>
      <c r="U270" s="72">
        <f t="shared" ref="U270:U284" si="47">+S270+Q270</f>
        <v>300</v>
      </c>
      <c r="V270" s="84"/>
      <c r="W270" s="72">
        <v>300</v>
      </c>
      <c r="X270" s="18"/>
      <c r="Y270" s="97">
        <v>300</v>
      </c>
    </row>
    <row r="271" spans="2:26">
      <c r="B271" s="1"/>
      <c r="C271" s="1"/>
      <c r="D271" s="1"/>
      <c r="E271" s="1"/>
      <c r="F271" s="1" t="s">
        <v>222</v>
      </c>
      <c r="G271" s="1"/>
      <c r="H271" s="1"/>
      <c r="I271" s="1"/>
      <c r="J271" s="4"/>
      <c r="K271" s="37">
        <v>20717.5</v>
      </c>
      <c r="M271" s="48">
        <v>23708.32</v>
      </c>
      <c r="N271" s="30"/>
      <c r="O271" s="42">
        <v>23866.28</v>
      </c>
      <c r="P271" s="18"/>
      <c r="Q271" s="72">
        <v>8835.7000000000007</v>
      </c>
      <c r="R271" s="84"/>
      <c r="S271" s="72">
        <v>18164.3</v>
      </c>
      <c r="T271" s="84"/>
      <c r="U271" s="72">
        <f t="shared" si="47"/>
        <v>27000</v>
      </c>
      <c r="V271" s="84"/>
      <c r="W271" s="72">
        <v>27000</v>
      </c>
      <c r="X271" s="18"/>
      <c r="Y271" s="97">
        <v>24000</v>
      </c>
    </row>
    <row r="272" spans="2:26">
      <c r="B272" s="1"/>
      <c r="C272" s="1"/>
      <c r="D272" s="1"/>
      <c r="E272" s="1"/>
      <c r="F272" s="1" t="s">
        <v>223</v>
      </c>
      <c r="G272" s="1"/>
      <c r="H272" s="1"/>
      <c r="I272" s="1"/>
      <c r="J272" s="4"/>
      <c r="K272" s="37">
        <v>12158.44</v>
      </c>
      <c r="M272" s="48">
        <v>12537.47</v>
      </c>
      <c r="N272" s="30"/>
      <c r="O272" s="42">
        <v>12395.55</v>
      </c>
      <c r="P272" s="18"/>
      <c r="Q272" s="72">
        <v>8865.82</v>
      </c>
      <c r="R272" s="84"/>
      <c r="S272" s="72">
        <v>4134.18</v>
      </c>
      <c r="T272" s="84"/>
      <c r="U272" s="72">
        <f t="shared" si="47"/>
        <v>13000</v>
      </c>
      <c r="V272" s="84"/>
      <c r="W272" s="72">
        <v>13000</v>
      </c>
      <c r="X272" s="18"/>
      <c r="Y272" s="97">
        <v>13000</v>
      </c>
    </row>
    <row r="273" spans="2:25">
      <c r="B273" s="1"/>
      <c r="C273" s="1"/>
      <c r="D273" s="1"/>
      <c r="E273" s="1"/>
      <c r="F273" s="1" t="s">
        <v>351</v>
      </c>
      <c r="G273" s="1"/>
      <c r="H273" s="1"/>
      <c r="I273" s="1"/>
      <c r="J273" s="4"/>
      <c r="K273" s="37">
        <v>0</v>
      </c>
      <c r="M273" s="48">
        <v>157.12</v>
      </c>
      <c r="N273" s="30"/>
      <c r="O273" s="42">
        <v>80.11</v>
      </c>
      <c r="P273" s="18"/>
      <c r="Q273" s="72">
        <v>0</v>
      </c>
      <c r="R273" s="84"/>
      <c r="S273" s="72">
        <v>100</v>
      </c>
      <c r="T273" s="84"/>
      <c r="U273" s="72">
        <f t="shared" si="47"/>
        <v>100</v>
      </c>
      <c r="V273" s="84"/>
      <c r="W273" s="72">
        <v>100</v>
      </c>
      <c r="X273" s="18"/>
      <c r="Y273" s="97">
        <v>100</v>
      </c>
    </row>
    <row r="274" spans="2:25">
      <c r="B274" s="1"/>
      <c r="C274" s="1"/>
      <c r="D274" s="1"/>
      <c r="E274" s="1"/>
      <c r="F274" s="1" t="s">
        <v>224</v>
      </c>
      <c r="G274" s="1"/>
      <c r="H274" s="1"/>
      <c r="I274" s="1"/>
      <c r="J274" s="4"/>
      <c r="K274" s="37">
        <v>844.16</v>
      </c>
      <c r="M274" s="48">
        <v>1070.1199999999999</v>
      </c>
      <c r="N274" s="30"/>
      <c r="O274" s="42">
        <v>1279.49</v>
      </c>
      <c r="P274" s="18"/>
      <c r="Q274" s="72">
        <v>793.69</v>
      </c>
      <c r="R274" s="84"/>
      <c r="S274" s="72">
        <v>306.31</v>
      </c>
      <c r="T274" s="84"/>
      <c r="U274" s="72">
        <f t="shared" si="47"/>
        <v>1100</v>
      </c>
      <c r="V274" s="84"/>
      <c r="W274" s="72">
        <v>1100</v>
      </c>
      <c r="X274" s="18"/>
      <c r="Y274" s="97">
        <v>1100</v>
      </c>
    </row>
    <row r="275" spans="2:25">
      <c r="B275" s="1"/>
      <c r="C275" s="1"/>
      <c r="D275" s="1"/>
      <c r="E275" s="1"/>
      <c r="F275" s="1" t="s">
        <v>225</v>
      </c>
      <c r="G275" s="1"/>
      <c r="H275" s="1"/>
      <c r="I275" s="1"/>
      <c r="J275" s="4"/>
      <c r="K275" s="37">
        <v>734.4</v>
      </c>
      <c r="M275" s="48">
        <v>834.78</v>
      </c>
      <c r="N275" s="30"/>
      <c r="O275" s="42">
        <v>876.2</v>
      </c>
      <c r="P275" s="18"/>
      <c r="Q275" s="72">
        <v>555.75</v>
      </c>
      <c r="R275" s="84"/>
      <c r="S275" s="72">
        <v>244.25</v>
      </c>
      <c r="T275" s="84"/>
      <c r="U275" s="72">
        <f t="shared" si="47"/>
        <v>800</v>
      </c>
      <c r="V275" s="84"/>
      <c r="W275" s="72">
        <v>800</v>
      </c>
      <c r="X275" s="18"/>
      <c r="Y275" s="97">
        <v>800</v>
      </c>
    </row>
    <row r="276" spans="2:25">
      <c r="B276" s="1"/>
      <c r="C276" s="1"/>
      <c r="D276" s="1"/>
      <c r="E276" s="1"/>
      <c r="F276" s="1" t="s">
        <v>226</v>
      </c>
      <c r="G276" s="1"/>
      <c r="H276" s="1"/>
      <c r="I276" s="1"/>
      <c r="J276" s="4"/>
      <c r="K276" s="37">
        <v>70.91</v>
      </c>
      <c r="M276" s="48">
        <v>92.4</v>
      </c>
      <c r="N276" s="30"/>
      <c r="O276" s="42">
        <v>42.73</v>
      </c>
      <c r="P276" s="18"/>
      <c r="Q276" s="72">
        <v>36.89</v>
      </c>
      <c r="R276" s="84"/>
      <c r="S276" s="72">
        <v>58.11</v>
      </c>
      <c r="T276" s="84"/>
      <c r="U276" s="72">
        <f t="shared" si="47"/>
        <v>95</v>
      </c>
      <c r="V276" s="84"/>
      <c r="W276" s="72">
        <v>95</v>
      </c>
      <c r="X276" s="18"/>
      <c r="Y276" s="97">
        <v>95</v>
      </c>
    </row>
    <row r="277" spans="2:25">
      <c r="B277" s="1"/>
      <c r="C277" s="1"/>
      <c r="D277" s="1"/>
      <c r="E277" s="1"/>
      <c r="F277" s="1" t="s">
        <v>227</v>
      </c>
      <c r="G277" s="1"/>
      <c r="H277" s="1"/>
      <c r="I277" s="1"/>
      <c r="J277" s="4"/>
      <c r="K277" s="37">
        <v>24686.74</v>
      </c>
      <c r="M277" s="48">
        <v>22050.23</v>
      </c>
      <c r="N277" s="30"/>
      <c r="O277" s="42">
        <v>28444.55</v>
      </c>
      <c r="P277" s="18"/>
      <c r="Q277" s="72">
        <v>17819.62</v>
      </c>
      <c r="R277" s="84"/>
      <c r="S277" s="72">
        <v>6238.49</v>
      </c>
      <c r="T277" s="84"/>
      <c r="U277" s="72">
        <f t="shared" si="47"/>
        <v>24058.11</v>
      </c>
      <c r="V277" s="84"/>
      <c r="W277" s="72">
        <v>24000</v>
      </c>
      <c r="X277" s="18"/>
      <c r="Y277" s="97">
        <v>24000</v>
      </c>
    </row>
    <row r="278" spans="2:25">
      <c r="B278" s="1"/>
      <c r="C278" s="1"/>
      <c r="D278" s="1"/>
      <c r="E278" s="1"/>
      <c r="F278" s="1" t="s">
        <v>228</v>
      </c>
      <c r="G278" s="1"/>
      <c r="H278" s="1"/>
      <c r="I278" s="1"/>
      <c r="J278" s="4"/>
      <c r="K278" s="37">
        <v>23142.07</v>
      </c>
      <c r="M278" s="48">
        <v>23379.57</v>
      </c>
      <c r="N278" s="30"/>
      <c r="O278" s="42">
        <v>22010.2</v>
      </c>
      <c r="P278" s="18"/>
      <c r="Q278" s="72">
        <v>15973.87</v>
      </c>
      <c r="R278" s="84"/>
      <c r="S278" s="72">
        <v>9276.1299999999992</v>
      </c>
      <c r="T278" s="84"/>
      <c r="U278" s="72">
        <f t="shared" si="47"/>
        <v>25250</v>
      </c>
      <c r="V278" s="84"/>
      <c r="W278" s="72">
        <v>25250</v>
      </c>
      <c r="X278" s="18"/>
      <c r="Y278" s="97">
        <v>25250</v>
      </c>
    </row>
    <row r="279" spans="2:25">
      <c r="B279" s="1"/>
      <c r="C279" s="1"/>
      <c r="D279" s="1"/>
      <c r="E279" s="1"/>
      <c r="F279" s="1" t="s">
        <v>352</v>
      </c>
      <c r="G279" s="1"/>
      <c r="H279" s="1"/>
      <c r="I279" s="1"/>
      <c r="J279" s="4"/>
      <c r="K279" s="37">
        <v>0</v>
      </c>
      <c r="M279" s="48">
        <v>314.24</v>
      </c>
      <c r="N279" s="30"/>
      <c r="O279" s="42">
        <v>920.08</v>
      </c>
      <c r="P279" s="18"/>
      <c r="Q279" s="72">
        <v>0</v>
      </c>
      <c r="R279" s="84"/>
      <c r="S279" s="72">
        <v>1000</v>
      </c>
      <c r="T279" s="84"/>
      <c r="U279" s="72">
        <f t="shared" si="47"/>
        <v>1000</v>
      </c>
      <c r="V279" s="84"/>
      <c r="W279" s="72">
        <v>1000</v>
      </c>
      <c r="X279" s="18"/>
      <c r="Y279" s="97">
        <v>1000</v>
      </c>
    </row>
    <row r="280" spans="2:25">
      <c r="B280" s="1"/>
      <c r="C280" s="1"/>
      <c r="D280" s="1"/>
      <c r="E280" s="1"/>
      <c r="F280" s="1" t="s">
        <v>229</v>
      </c>
      <c r="G280" s="1"/>
      <c r="H280" s="1"/>
      <c r="I280" s="1"/>
      <c r="J280" s="4"/>
      <c r="K280" s="37">
        <v>1731.95</v>
      </c>
      <c r="M280" s="48">
        <v>1642.81</v>
      </c>
      <c r="N280" s="30"/>
      <c r="O280" s="42">
        <v>2275.8200000000002</v>
      </c>
      <c r="P280" s="18"/>
      <c r="Q280" s="72">
        <v>1520.81</v>
      </c>
      <c r="R280" s="84"/>
      <c r="S280" s="72">
        <v>479.19</v>
      </c>
      <c r="T280" s="84"/>
      <c r="U280" s="72">
        <f t="shared" si="47"/>
        <v>2000</v>
      </c>
      <c r="V280" s="84"/>
      <c r="W280" s="72">
        <v>2000</v>
      </c>
      <c r="X280" s="18"/>
      <c r="Y280" s="97">
        <v>2000</v>
      </c>
    </row>
    <row r="281" spans="2:25">
      <c r="B281" s="1"/>
      <c r="C281" s="1"/>
      <c r="D281" s="1"/>
      <c r="E281" s="1"/>
      <c r="F281" s="1" t="s">
        <v>230</v>
      </c>
      <c r="G281" s="1"/>
      <c r="H281" s="1"/>
      <c r="I281" s="1"/>
      <c r="J281" s="4"/>
      <c r="K281" s="37">
        <v>9982.15</v>
      </c>
      <c r="M281" s="48">
        <v>11607.4</v>
      </c>
      <c r="N281" s="30"/>
      <c r="O281" s="42">
        <v>10558.97</v>
      </c>
      <c r="P281" s="18"/>
      <c r="Q281" s="72">
        <v>6237.2</v>
      </c>
      <c r="R281" s="84"/>
      <c r="S281" s="72">
        <v>5991.99</v>
      </c>
      <c r="T281" s="84"/>
      <c r="U281" s="72">
        <f t="shared" si="47"/>
        <v>12229.189999999999</v>
      </c>
      <c r="V281" s="84"/>
      <c r="W281" s="72">
        <v>11750</v>
      </c>
      <c r="X281" s="18"/>
      <c r="Y281" s="97">
        <v>11750</v>
      </c>
    </row>
    <row r="282" spans="2:25">
      <c r="B282" s="1"/>
      <c r="C282" s="1"/>
      <c r="D282" s="1"/>
      <c r="E282" s="1"/>
      <c r="F282" s="1" t="s">
        <v>231</v>
      </c>
      <c r="G282" s="1"/>
      <c r="H282" s="1"/>
      <c r="I282" s="1"/>
      <c r="J282" s="4"/>
      <c r="K282" s="37">
        <v>2209.4699999999998</v>
      </c>
      <c r="M282" s="48">
        <v>2262.2800000000002</v>
      </c>
      <c r="N282" s="30"/>
      <c r="O282" s="42">
        <v>1529.39</v>
      </c>
      <c r="P282" s="18"/>
      <c r="Q282" s="72">
        <v>1026.3699999999999</v>
      </c>
      <c r="R282" s="84"/>
      <c r="S282" s="72">
        <v>1273.6300000000001</v>
      </c>
      <c r="T282" s="84"/>
      <c r="U282" s="72">
        <f t="shared" si="47"/>
        <v>2300</v>
      </c>
      <c r="V282" s="84"/>
      <c r="W282" s="72">
        <v>2300</v>
      </c>
      <c r="X282" s="18"/>
      <c r="Y282" s="97">
        <v>2300</v>
      </c>
    </row>
    <row r="283" spans="2:25">
      <c r="B283" s="1"/>
      <c r="C283" s="1"/>
      <c r="D283" s="1"/>
      <c r="E283" s="1"/>
      <c r="F283" s="1" t="s">
        <v>232</v>
      </c>
      <c r="G283" s="1"/>
      <c r="H283" s="1"/>
      <c r="I283" s="1"/>
      <c r="J283" s="4"/>
      <c r="K283" s="37">
        <v>147.97999999999999</v>
      </c>
      <c r="M283" s="48">
        <v>167.59</v>
      </c>
      <c r="N283" s="30"/>
      <c r="O283" s="42">
        <v>72.180000000000007</v>
      </c>
      <c r="P283" s="18"/>
      <c r="Q283" s="72">
        <v>63.83</v>
      </c>
      <c r="R283" s="84"/>
      <c r="S283" s="72">
        <v>106.17</v>
      </c>
      <c r="T283" s="84"/>
      <c r="U283" s="72">
        <f t="shared" si="47"/>
        <v>170</v>
      </c>
      <c r="V283" s="84"/>
      <c r="W283" s="72">
        <v>170</v>
      </c>
      <c r="X283" s="18"/>
      <c r="Y283" s="97">
        <v>170</v>
      </c>
    </row>
    <row r="284" spans="2:25">
      <c r="B284" s="1"/>
      <c r="C284" s="1"/>
      <c r="D284" s="1"/>
      <c r="E284" s="1"/>
      <c r="F284" s="1" t="s">
        <v>233</v>
      </c>
      <c r="G284" s="1"/>
      <c r="H284" s="1"/>
      <c r="I284" s="1"/>
      <c r="J284" s="4"/>
      <c r="K284" s="37">
        <v>6893.55</v>
      </c>
      <c r="M284" s="48">
        <v>4070.79</v>
      </c>
      <c r="N284" s="30"/>
      <c r="O284" s="42">
        <v>4494.6400000000003</v>
      </c>
      <c r="P284" s="18"/>
      <c r="Q284" s="72">
        <v>1966.07</v>
      </c>
      <c r="R284" s="84"/>
      <c r="S284" s="72">
        <v>5633.93</v>
      </c>
      <c r="T284" s="84"/>
      <c r="U284" s="72">
        <f t="shared" si="47"/>
        <v>7600</v>
      </c>
      <c r="V284" s="84"/>
      <c r="W284" s="72">
        <v>7600</v>
      </c>
      <c r="X284" s="18"/>
      <c r="Y284" s="97">
        <v>7600</v>
      </c>
    </row>
    <row r="285" spans="2:25" ht="15.75" thickBot="1">
      <c r="B285" s="1"/>
      <c r="C285" s="1"/>
      <c r="D285" s="1"/>
      <c r="E285" s="1"/>
      <c r="F285" s="1" t="s">
        <v>234</v>
      </c>
      <c r="G285" s="1"/>
      <c r="H285" s="1"/>
      <c r="I285" s="1"/>
      <c r="J285" s="4"/>
      <c r="K285" s="38">
        <v>4018.41</v>
      </c>
      <c r="M285" s="49">
        <v>101.05</v>
      </c>
      <c r="N285" s="31"/>
      <c r="O285" s="60">
        <v>0</v>
      </c>
      <c r="P285" s="21"/>
      <c r="Q285" s="75">
        <v>0</v>
      </c>
      <c r="R285" s="86"/>
      <c r="S285" s="75">
        <v>0</v>
      </c>
      <c r="T285" s="86"/>
      <c r="U285" s="75">
        <f>+S285+Q285</f>
        <v>0</v>
      </c>
      <c r="V285" s="86"/>
      <c r="W285" s="75">
        <v>0</v>
      </c>
      <c r="X285" s="21"/>
      <c r="Y285" s="100">
        <v>0</v>
      </c>
    </row>
    <row r="286" spans="2:25">
      <c r="B286" s="1"/>
      <c r="C286" s="1"/>
      <c r="D286" s="1"/>
      <c r="E286" s="1" t="s">
        <v>235</v>
      </c>
      <c r="F286" s="1"/>
      <c r="G286" s="1"/>
      <c r="H286" s="1"/>
      <c r="I286" s="1"/>
      <c r="J286" s="4"/>
      <c r="K286" s="37">
        <f>ROUND(SUM(K269:K273)+SUM(K274:K285),5)</f>
        <v>111759.89</v>
      </c>
      <c r="M286" s="48">
        <f>ROUND(SUM(M269:M273)+SUM(M274:M285),5)</f>
        <v>104486.33</v>
      </c>
      <c r="N286" s="31"/>
      <c r="O286" s="42">
        <f>ROUND(SUM(O269:O285),5)</f>
        <v>108846.19</v>
      </c>
      <c r="P286" s="18"/>
      <c r="Q286" s="72">
        <f>ROUND(SUM(Q269:Q285),5)</f>
        <v>63695.62</v>
      </c>
      <c r="R286" s="84"/>
      <c r="S286" s="72">
        <f t="shared" ref="S286:W286" si="48">ROUND(SUM(S269:S285),5)</f>
        <v>53306.68</v>
      </c>
      <c r="T286" s="84"/>
      <c r="U286" s="72">
        <f t="shared" si="48"/>
        <v>117002.3</v>
      </c>
      <c r="V286" s="84"/>
      <c r="W286" s="72">
        <f t="shared" si="48"/>
        <v>116465</v>
      </c>
      <c r="X286" s="18"/>
      <c r="Y286" s="97">
        <f>ROUND(SUM(Y269:Y285),5)</f>
        <v>113465</v>
      </c>
    </row>
    <row r="287" spans="2:25">
      <c r="B287" s="1"/>
      <c r="C287" s="1"/>
      <c r="D287" s="1"/>
      <c r="E287" s="1" t="s">
        <v>236</v>
      </c>
      <c r="F287" s="1"/>
      <c r="G287" s="1"/>
      <c r="H287" s="1"/>
      <c r="I287" s="1"/>
      <c r="J287" s="4"/>
      <c r="K287" s="30"/>
      <c r="L287" s="92"/>
      <c r="M287" s="30"/>
      <c r="N287" s="31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</row>
    <row r="288" spans="2:25">
      <c r="B288" s="1"/>
      <c r="C288" s="1"/>
      <c r="D288" s="1"/>
      <c r="E288" s="1"/>
      <c r="F288" s="1" t="s">
        <v>237</v>
      </c>
      <c r="G288" s="1"/>
      <c r="H288" s="1"/>
      <c r="I288" s="1"/>
      <c r="J288" s="4"/>
      <c r="K288" s="37">
        <v>163.49</v>
      </c>
      <c r="M288" s="48">
        <v>0</v>
      </c>
      <c r="N288" s="31"/>
      <c r="O288" s="42">
        <v>0</v>
      </c>
      <c r="P288" s="18"/>
      <c r="Q288" s="72">
        <v>160</v>
      </c>
      <c r="R288" s="84"/>
      <c r="S288" s="72">
        <v>0</v>
      </c>
      <c r="T288" s="84"/>
      <c r="U288" s="72">
        <f>+S288+Q288</f>
        <v>160</v>
      </c>
      <c r="V288" s="84"/>
      <c r="W288" s="72">
        <v>150</v>
      </c>
      <c r="X288" s="18"/>
      <c r="Y288" s="97">
        <v>150</v>
      </c>
    </row>
    <row r="289" spans="2:25">
      <c r="B289" s="1"/>
      <c r="C289" s="1"/>
      <c r="D289" s="1"/>
      <c r="E289" s="1"/>
      <c r="F289" s="1" t="s">
        <v>238</v>
      </c>
      <c r="G289" s="1"/>
      <c r="H289" s="1"/>
      <c r="I289" s="1"/>
      <c r="J289" s="4"/>
      <c r="K289" s="39">
        <v>9186.65</v>
      </c>
      <c r="M289" s="50">
        <v>20587.7</v>
      </c>
      <c r="N289" s="31"/>
      <c r="O289" s="42">
        <v>5149.74</v>
      </c>
      <c r="P289" s="18"/>
      <c r="Q289" s="72">
        <v>2518.5100000000002</v>
      </c>
      <c r="R289" s="84"/>
      <c r="S289" s="72">
        <v>2081.4899999999998</v>
      </c>
      <c r="T289" s="84"/>
      <c r="U289" s="72">
        <f>+S289+Q289</f>
        <v>4600</v>
      </c>
      <c r="V289" s="84"/>
      <c r="W289" s="72">
        <v>4600</v>
      </c>
      <c r="X289" s="18"/>
      <c r="Y289" s="97">
        <v>4600</v>
      </c>
    </row>
    <row r="290" spans="2:25" ht="15.75" thickBot="1">
      <c r="B290" s="1"/>
      <c r="C290" s="1"/>
      <c r="D290" s="1"/>
      <c r="E290" s="1"/>
      <c r="F290" s="1" t="s">
        <v>353</v>
      </c>
      <c r="G290" s="1"/>
      <c r="H290" s="1"/>
      <c r="I290" s="1"/>
      <c r="J290" s="4"/>
      <c r="K290" s="39">
        <v>0</v>
      </c>
      <c r="M290" s="50">
        <v>0</v>
      </c>
      <c r="N290" s="31"/>
      <c r="O290" s="59">
        <v>0</v>
      </c>
      <c r="P290" s="21"/>
      <c r="Q290" s="74">
        <v>0</v>
      </c>
      <c r="R290" s="85"/>
      <c r="S290" s="74">
        <v>0</v>
      </c>
      <c r="T290" s="85"/>
      <c r="U290" s="74">
        <f>+S290+Q290</f>
        <v>0</v>
      </c>
      <c r="V290" s="85"/>
      <c r="W290" s="74">
        <v>0</v>
      </c>
      <c r="X290" s="20"/>
      <c r="Y290" s="99">
        <v>0</v>
      </c>
    </row>
    <row r="291" spans="2:25" ht="15.75" thickBot="1">
      <c r="B291" s="1"/>
      <c r="C291" s="1"/>
      <c r="D291" s="1"/>
      <c r="E291" s="1"/>
      <c r="F291" s="1" t="s">
        <v>373</v>
      </c>
      <c r="G291" s="1"/>
      <c r="H291" s="1"/>
      <c r="I291" s="1"/>
      <c r="J291" s="4"/>
      <c r="K291" s="38">
        <v>0</v>
      </c>
      <c r="M291" s="49">
        <v>0</v>
      </c>
      <c r="N291" s="31"/>
      <c r="O291" s="60">
        <v>538</v>
      </c>
      <c r="P291" s="20"/>
      <c r="Q291" s="75">
        <v>0</v>
      </c>
      <c r="R291" s="86"/>
      <c r="S291" s="75">
        <v>0</v>
      </c>
      <c r="T291" s="86"/>
      <c r="U291" s="75">
        <v>0</v>
      </c>
      <c r="V291" s="86"/>
      <c r="W291" s="75">
        <v>0</v>
      </c>
      <c r="X291" s="21"/>
      <c r="Y291" s="100">
        <v>0</v>
      </c>
    </row>
    <row r="292" spans="2:25">
      <c r="B292" s="1"/>
      <c r="C292" s="1"/>
      <c r="D292" s="1"/>
      <c r="E292" s="1" t="s">
        <v>239</v>
      </c>
      <c r="F292" s="1"/>
      <c r="G292" s="1"/>
      <c r="H292" s="1"/>
      <c r="I292" s="1"/>
      <c r="J292" s="4"/>
      <c r="K292" s="42">
        <f t="shared" ref="K292:M292" si="49">ROUND(SUM(K287:K291),5)</f>
        <v>9350.14</v>
      </c>
      <c r="L292" s="12"/>
      <c r="M292" s="53">
        <f t="shared" si="49"/>
        <v>20587.7</v>
      </c>
      <c r="N292" s="12"/>
      <c r="O292" s="42">
        <f>ROUND(SUM(O287:O291),5)</f>
        <v>5687.74</v>
      </c>
      <c r="P292" s="18"/>
      <c r="Q292" s="72">
        <f>ROUND(SUM(Q287:Q291),5)</f>
        <v>2678.51</v>
      </c>
      <c r="R292" s="84"/>
      <c r="S292" s="72">
        <f t="shared" ref="S292:W292" si="50">ROUND(SUM(S287:S291),5)</f>
        <v>2081.4899999999998</v>
      </c>
      <c r="T292" s="84"/>
      <c r="U292" s="72">
        <f t="shared" si="50"/>
        <v>4760</v>
      </c>
      <c r="V292" s="84"/>
      <c r="W292" s="72">
        <f t="shared" si="50"/>
        <v>4750</v>
      </c>
      <c r="X292" s="18"/>
      <c r="Y292" s="97">
        <f t="shared" ref="Y292" si="51">ROUND(SUM(Y287:Y291),5)</f>
        <v>4750</v>
      </c>
    </row>
    <row r="293" spans="2:25">
      <c r="B293" s="1"/>
      <c r="C293" s="1"/>
      <c r="D293" s="1"/>
      <c r="E293" s="1" t="s">
        <v>240</v>
      </c>
      <c r="F293" s="1"/>
      <c r="G293" s="1"/>
      <c r="H293" s="1"/>
      <c r="I293" s="1"/>
      <c r="J293" s="4"/>
      <c r="K293" s="30"/>
      <c r="L293" s="92"/>
      <c r="M293" s="30"/>
      <c r="N293" s="31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</row>
    <row r="294" spans="2:25">
      <c r="B294" s="1"/>
      <c r="C294" s="1"/>
      <c r="D294" s="1"/>
      <c r="E294" s="1"/>
      <c r="F294" s="1" t="s">
        <v>241</v>
      </c>
      <c r="G294" s="1"/>
      <c r="H294" s="1"/>
      <c r="I294" s="1"/>
      <c r="J294" s="4"/>
      <c r="K294" s="30"/>
      <c r="L294" s="92"/>
      <c r="M294" s="30"/>
      <c r="N294" s="31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</row>
    <row r="295" spans="2:25">
      <c r="B295" s="1"/>
      <c r="C295" s="1"/>
      <c r="D295" s="1"/>
      <c r="E295" s="1"/>
      <c r="F295" s="1"/>
      <c r="G295" s="1" t="s">
        <v>242</v>
      </c>
      <c r="H295" s="1"/>
      <c r="I295" s="1"/>
      <c r="J295" s="4"/>
      <c r="K295" s="37">
        <v>34105.879999999997</v>
      </c>
      <c r="M295" s="48">
        <v>36256.46</v>
      </c>
      <c r="N295" s="31"/>
      <c r="O295" s="42">
        <v>40386.93</v>
      </c>
      <c r="P295" s="18"/>
      <c r="Q295" s="72">
        <v>26802.82</v>
      </c>
      <c r="R295" s="84"/>
      <c r="S295" s="72">
        <v>15067.18</v>
      </c>
      <c r="T295" s="84"/>
      <c r="U295" s="72">
        <f t="shared" ref="U295:U300" si="52">+S295+Q295</f>
        <v>41870</v>
      </c>
      <c r="V295" s="84"/>
      <c r="W295" s="72">
        <v>41870</v>
      </c>
      <c r="X295" s="18"/>
      <c r="Y295" s="97">
        <v>44257.2</v>
      </c>
    </row>
    <row r="296" spans="2:25">
      <c r="B296" s="1"/>
      <c r="C296" s="1"/>
      <c r="D296" s="1"/>
      <c r="E296" s="1"/>
      <c r="F296" s="1"/>
      <c r="G296" s="1" t="s">
        <v>243</v>
      </c>
      <c r="H296" s="1"/>
      <c r="I296" s="1"/>
      <c r="J296" s="4"/>
      <c r="K296" s="37">
        <v>2604.14</v>
      </c>
      <c r="M296" s="48">
        <v>2811.06</v>
      </c>
      <c r="N296" s="31"/>
      <c r="O296" s="42">
        <v>3089.43</v>
      </c>
      <c r="P296" s="18"/>
      <c r="Q296" s="72">
        <v>2050.41</v>
      </c>
      <c r="R296" s="84"/>
      <c r="S296" s="72">
        <v>1187.5899999999999</v>
      </c>
      <c r="T296" s="84"/>
      <c r="U296" s="72">
        <f t="shared" si="52"/>
        <v>3238</v>
      </c>
      <c r="V296" s="84"/>
      <c r="W296" s="72">
        <v>3238</v>
      </c>
      <c r="X296" s="18"/>
      <c r="Y296" s="97">
        <v>3385.68</v>
      </c>
    </row>
    <row r="297" spans="2:25">
      <c r="B297" s="1"/>
      <c r="C297" s="1"/>
      <c r="D297" s="1"/>
      <c r="E297" s="1"/>
      <c r="F297" s="1"/>
      <c r="G297" s="1" t="s">
        <v>244</v>
      </c>
      <c r="H297" s="1"/>
      <c r="I297" s="1"/>
      <c r="J297" s="4"/>
      <c r="K297" s="37">
        <v>245.35</v>
      </c>
      <c r="M297" s="48">
        <v>239.73</v>
      </c>
      <c r="N297" s="31"/>
      <c r="O297" s="42">
        <v>127.48</v>
      </c>
      <c r="P297" s="18"/>
      <c r="Q297" s="72">
        <v>101.19</v>
      </c>
      <c r="R297" s="84"/>
      <c r="S297" s="72">
        <v>110.81</v>
      </c>
      <c r="T297" s="84"/>
      <c r="U297" s="72">
        <f t="shared" si="52"/>
        <v>212</v>
      </c>
      <c r="V297" s="84"/>
      <c r="W297" s="72">
        <v>212</v>
      </c>
      <c r="X297" s="18"/>
      <c r="Y297" s="97">
        <v>234.56</v>
      </c>
    </row>
    <row r="298" spans="2:25">
      <c r="B298" s="1"/>
      <c r="C298" s="1"/>
      <c r="D298" s="1"/>
      <c r="E298" s="1"/>
      <c r="F298" s="1"/>
      <c r="G298" s="1" t="s">
        <v>245</v>
      </c>
      <c r="H298" s="1"/>
      <c r="I298" s="1"/>
      <c r="J298" s="4"/>
      <c r="K298" s="37">
        <v>48957.17</v>
      </c>
      <c r="M298" s="48">
        <v>70053.16</v>
      </c>
      <c r="N298" s="31"/>
      <c r="O298" s="42">
        <v>35962.65</v>
      </c>
      <c r="P298" s="18"/>
      <c r="Q298" s="72">
        <v>5697.95</v>
      </c>
      <c r="R298" s="84"/>
      <c r="S298" s="72">
        <v>2839.05</v>
      </c>
      <c r="T298" s="84"/>
      <c r="U298" s="72">
        <f t="shared" si="52"/>
        <v>8537</v>
      </c>
      <c r="V298" s="84"/>
      <c r="W298" s="73">
        <v>8537</v>
      </c>
      <c r="X298" s="19"/>
      <c r="Y298" s="98">
        <v>8468</v>
      </c>
    </row>
    <row r="299" spans="2:25">
      <c r="B299" s="1"/>
      <c r="C299" s="1"/>
      <c r="D299" s="1"/>
      <c r="E299" s="1"/>
      <c r="F299" s="1"/>
      <c r="G299" s="1" t="s">
        <v>246</v>
      </c>
      <c r="H299" s="1"/>
      <c r="I299" s="1"/>
      <c r="J299" s="4"/>
      <c r="K299" s="37">
        <v>1567.2</v>
      </c>
      <c r="M299" s="48">
        <v>1718.5</v>
      </c>
      <c r="N299" s="31"/>
      <c r="O299" s="42">
        <v>2096.64</v>
      </c>
      <c r="P299" s="18"/>
      <c r="Q299" s="72">
        <v>1357.28</v>
      </c>
      <c r="R299" s="84"/>
      <c r="S299" s="72">
        <v>738.72</v>
      </c>
      <c r="T299" s="84"/>
      <c r="U299" s="72">
        <f t="shared" si="52"/>
        <v>2096</v>
      </c>
      <c r="V299" s="84"/>
      <c r="W299" s="73">
        <v>2096</v>
      </c>
      <c r="X299" s="19"/>
      <c r="Y299" s="98">
        <v>2182.0700000000002</v>
      </c>
    </row>
    <row r="300" spans="2:25" ht="15.75" thickBot="1">
      <c r="B300" s="1"/>
      <c r="C300" s="1"/>
      <c r="D300" s="1"/>
      <c r="E300" s="1"/>
      <c r="F300" s="1"/>
      <c r="G300" s="1" t="s">
        <v>247</v>
      </c>
      <c r="H300" s="1"/>
      <c r="I300" s="1"/>
      <c r="J300" s="4"/>
      <c r="K300" s="38">
        <v>8210.33</v>
      </c>
      <c r="M300" s="49">
        <v>13214.47</v>
      </c>
      <c r="N300" s="31"/>
      <c r="O300" s="60">
        <v>15273.54</v>
      </c>
      <c r="P300" s="18"/>
      <c r="Q300" s="75">
        <v>8955.73</v>
      </c>
      <c r="R300" s="86"/>
      <c r="S300" s="75">
        <v>1082.27</v>
      </c>
      <c r="T300" s="86"/>
      <c r="U300" s="75">
        <f t="shared" si="52"/>
        <v>10038</v>
      </c>
      <c r="V300" s="86"/>
      <c r="W300" s="76">
        <v>10038</v>
      </c>
      <c r="X300" s="19"/>
      <c r="Y300" s="98">
        <v>10000</v>
      </c>
    </row>
    <row r="301" spans="2:25">
      <c r="B301" s="1"/>
      <c r="C301" s="1"/>
      <c r="D301" s="1"/>
      <c r="E301" s="1"/>
      <c r="F301" s="1" t="s">
        <v>248</v>
      </c>
      <c r="G301" s="1"/>
      <c r="H301" s="1"/>
      <c r="I301" s="1"/>
      <c r="J301" s="4"/>
      <c r="K301" s="37">
        <f>ROUND(SUM(K294:K300),5)</f>
        <v>95690.07</v>
      </c>
      <c r="M301" s="48">
        <f>ROUND(SUM(M294:M300),5)</f>
        <v>124293.38</v>
      </c>
      <c r="N301" s="31"/>
      <c r="O301" s="42">
        <f>ROUND(SUM(O294:O300),5)</f>
        <v>96936.67</v>
      </c>
      <c r="P301" s="18"/>
      <c r="Q301" s="72">
        <f>ROUND(SUM(Q294:Q300),5)</f>
        <v>44965.38</v>
      </c>
      <c r="R301" s="84"/>
      <c r="S301" s="72">
        <f t="shared" ref="S301:W301" si="53">ROUND(SUM(S294:S300),5)</f>
        <v>21025.62</v>
      </c>
      <c r="T301" s="84"/>
      <c r="U301" s="72">
        <f t="shared" si="53"/>
        <v>65991</v>
      </c>
      <c r="V301" s="84"/>
      <c r="W301" s="72">
        <f t="shared" si="53"/>
        <v>65991</v>
      </c>
      <c r="X301" s="22"/>
      <c r="Y301" s="101">
        <f>ROUND(SUM(Y294:Y300),5)</f>
        <v>68527.509999999995</v>
      </c>
    </row>
    <row r="302" spans="2:25">
      <c r="B302" s="1"/>
      <c r="C302" s="1"/>
      <c r="D302" s="1"/>
      <c r="E302" s="1"/>
      <c r="F302" s="1" t="s">
        <v>249</v>
      </c>
      <c r="G302" s="1"/>
      <c r="H302" s="1"/>
      <c r="I302" s="1"/>
      <c r="J302" s="4"/>
      <c r="K302" s="30"/>
      <c r="L302" s="92"/>
      <c r="M302" s="30"/>
      <c r="N302" s="31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</row>
    <row r="303" spans="2:25">
      <c r="B303" s="1"/>
      <c r="C303" s="1"/>
      <c r="D303" s="1"/>
      <c r="E303" s="1"/>
      <c r="F303" s="1"/>
      <c r="G303" s="1" t="s">
        <v>367</v>
      </c>
      <c r="H303" s="1"/>
      <c r="I303" s="1"/>
      <c r="J303" s="4"/>
      <c r="K303" s="37">
        <v>4899.6499999999996</v>
      </c>
      <c r="M303" s="48">
        <v>9597.7199999999993</v>
      </c>
      <c r="N303" s="31"/>
      <c r="O303" s="42">
        <v>7377.79</v>
      </c>
      <c r="P303" s="18"/>
      <c r="Q303" s="72">
        <v>5681.62</v>
      </c>
      <c r="R303" s="84"/>
      <c r="S303" s="72">
        <v>5318.38</v>
      </c>
      <c r="T303" s="84"/>
      <c r="U303" s="72">
        <f>+S303+Q303</f>
        <v>11000</v>
      </c>
      <c r="V303" s="84"/>
      <c r="W303" s="73">
        <v>11000</v>
      </c>
      <c r="X303" s="19"/>
      <c r="Y303" s="98">
        <v>10000</v>
      </c>
    </row>
    <row r="304" spans="2:25">
      <c r="B304" s="1"/>
      <c r="C304" s="1"/>
      <c r="D304" s="1"/>
      <c r="E304" s="1"/>
      <c r="F304" s="1"/>
      <c r="G304" s="1" t="s">
        <v>250</v>
      </c>
      <c r="H304" s="1"/>
      <c r="I304" s="1"/>
      <c r="J304" s="4"/>
      <c r="K304" s="37">
        <v>4.8099999999999996</v>
      </c>
      <c r="M304" s="48">
        <v>0</v>
      </c>
      <c r="N304" s="31"/>
      <c r="O304" s="42">
        <v>51.18</v>
      </c>
      <c r="P304" s="18"/>
      <c r="Q304" s="72">
        <v>51.65</v>
      </c>
      <c r="R304" s="84"/>
      <c r="S304" s="72">
        <v>33.5</v>
      </c>
      <c r="T304" s="84"/>
      <c r="U304" s="72">
        <f>+S304+Q304</f>
        <v>85.15</v>
      </c>
      <c r="V304" s="84"/>
      <c r="W304" s="72">
        <v>0</v>
      </c>
      <c r="X304" s="18"/>
      <c r="Y304" s="97">
        <v>0</v>
      </c>
    </row>
    <row r="305" spans="2:25">
      <c r="B305" s="1"/>
      <c r="C305" s="1"/>
      <c r="D305" s="1"/>
      <c r="E305" s="1"/>
      <c r="F305" s="1"/>
      <c r="G305" s="1" t="s">
        <v>251</v>
      </c>
      <c r="H305" s="1"/>
      <c r="I305" s="1"/>
      <c r="J305" s="4"/>
      <c r="K305" s="37">
        <v>15762.76</v>
      </c>
      <c r="M305" s="48">
        <v>19271.849999999999</v>
      </c>
      <c r="N305" s="31"/>
      <c r="O305" s="42">
        <v>26303.26</v>
      </c>
      <c r="P305" s="18"/>
      <c r="Q305" s="72">
        <v>9567.89</v>
      </c>
      <c r="R305" s="84"/>
      <c r="S305" s="72">
        <v>10346.959999999999</v>
      </c>
      <c r="T305" s="84"/>
      <c r="U305" s="72">
        <f>+S305+Q305</f>
        <v>19914.849999999999</v>
      </c>
      <c r="V305" s="84"/>
      <c r="W305" s="73">
        <v>20000</v>
      </c>
      <c r="X305" s="19"/>
      <c r="Y305" s="98">
        <v>15000</v>
      </c>
    </row>
    <row r="306" spans="2:25" ht="15.75" thickBot="1">
      <c r="B306" s="1"/>
      <c r="C306" s="1"/>
      <c r="D306" s="1"/>
      <c r="E306" s="1"/>
      <c r="F306" s="1"/>
      <c r="G306" s="1" t="s">
        <v>252</v>
      </c>
      <c r="H306" s="1"/>
      <c r="I306" s="1"/>
      <c r="J306" s="4"/>
      <c r="K306" s="38">
        <v>-1851.92</v>
      </c>
      <c r="M306" s="49">
        <v>367.1</v>
      </c>
      <c r="N306" s="31"/>
      <c r="O306" s="60">
        <v>0</v>
      </c>
      <c r="P306" s="21"/>
      <c r="Q306" s="75">
        <v>0</v>
      </c>
      <c r="R306" s="86"/>
      <c r="S306" s="75">
        <v>0</v>
      </c>
      <c r="T306" s="86"/>
      <c r="U306" s="75">
        <f>+S306+Q306</f>
        <v>0</v>
      </c>
      <c r="V306" s="86"/>
      <c r="W306" s="75">
        <v>0</v>
      </c>
      <c r="X306" s="21"/>
      <c r="Y306" s="100">
        <v>0</v>
      </c>
    </row>
    <row r="307" spans="2:25">
      <c r="B307" s="1"/>
      <c r="C307" s="1"/>
      <c r="D307" s="1"/>
      <c r="E307" s="1"/>
      <c r="F307" s="1" t="s">
        <v>253</v>
      </c>
      <c r="G307" s="1"/>
      <c r="H307" s="1"/>
      <c r="I307" s="1"/>
      <c r="J307" s="4"/>
      <c r="K307" s="37">
        <f>ROUND(SUM(K302:K306),5)</f>
        <v>18815.3</v>
      </c>
      <c r="M307" s="48">
        <f>ROUND(SUM(M302:M306),5)</f>
        <v>29236.67</v>
      </c>
      <c r="N307" s="31"/>
      <c r="O307" s="42">
        <f>ROUND(SUM(O302:O306),5)</f>
        <v>33732.230000000003</v>
      </c>
      <c r="P307" s="18"/>
      <c r="Q307" s="72">
        <f>ROUND(SUM(Q302:Q306),5)</f>
        <v>15301.16</v>
      </c>
      <c r="R307" s="84"/>
      <c r="S307" s="72">
        <f t="shared" ref="S307:W307" si="54">ROUND(SUM(S302:S306),5)</f>
        <v>15698.84</v>
      </c>
      <c r="T307" s="84"/>
      <c r="U307" s="72">
        <f t="shared" si="54"/>
        <v>31000</v>
      </c>
      <c r="V307" s="84"/>
      <c r="W307" s="72">
        <f t="shared" si="54"/>
        <v>31000</v>
      </c>
      <c r="X307" s="18"/>
      <c r="Y307" s="97">
        <f>ROUND(SUM(Y302:Y306),5)</f>
        <v>25000</v>
      </c>
    </row>
    <row r="308" spans="2:25">
      <c r="B308" s="1"/>
      <c r="C308" s="1"/>
      <c r="D308" s="1"/>
      <c r="E308" s="1"/>
      <c r="F308" s="1" t="s">
        <v>254</v>
      </c>
      <c r="G308" s="1"/>
      <c r="H308" s="1"/>
      <c r="I308" s="1"/>
      <c r="J308" s="4"/>
      <c r="K308" s="30"/>
      <c r="L308" s="92"/>
      <c r="M308" s="30"/>
      <c r="N308" s="31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</row>
    <row r="309" spans="2:25">
      <c r="B309" s="1"/>
      <c r="C309" s="1"/>
      <c r="D309" s="1"/>
      <c r="E309" s="1"/>
      <c r="F309" s="1"/>
      <c r="G309" s="1" t="s">
        <v>259</v>
      </c>
      <c r="H309" s="1"/>
      <c r="I309" s="1"/>
      <c r="J309" s="4"/>
      <c r="K309" s="37">
        <v>113.26</v>
      </c>
      <c r="M309" s="48">
        <v>3.58</v>
      </c>
      <c r="N309" s="30"/>
      <c r="O309" s="42">
        <v>0</v>
      </c>
      <c r="P309" s="18"/>
      <c r="Q309" s="72">
        <v>0</v>
      </c>
      <c r="R309" s="84"/>
      <c r="S309" s="72">
        <v>0</v>
      </c>
      <c r="T309" s="84"/>
      <c r="U309" s="72">
        <f>+S309+Q309</f>
        <v>0</v>
      </c>
      <c r="V309" s="84"/>
      <c r="W309" s="72">
        <v>0</v>
      </c>
      <c r="X309" s="18"/>
      <c r="Y309" s="97">
        <v>0</v>
      </c>
    </row>
    <row r="310" spans="2:25">
      <c r="B310" s="1"/>
      <c r="C310" s="1"/>
      <c r="D310" s="1"/>
      <c r="E310" s="1"/>
      <c r="F310" s="1"/>
      <c r="G310" s="1" t="s">
        <v>255</v>
      </c>
      <c r="H310" s="1"/>
      <c r="I310" s="1"/>
      <c r="J310" s="4"/>
      <c r="K310" s="37">
        <v>0</v>
      </c>
      <c r="M310" s="48">
        <v>15.1</v>
      </c>
      <c r="N310" s="30"/>
      <c r="O310" s="42">
        <v>233.13</v>
      </c>
      <c r="P310" s="18"/>
      <c r="Q310" s="72">
        <v>48</v>
      </c>
      <c r="R310" s="84"/>
      <c r="S310" s="72">
        <v>452</v>
      </c>
      <c r="T310" s="84"/>
      <c r="U310" s="72">
        <f t="shared" ref="U310:U317" si="55">+S310+Q310</f>
        <v>500</v>
      </c>
      <c r="V310" s="84"/>
      <c r="W310" s="72">
        <v>500</v>
      </c>
      <c r="X310" s="18"/>
      <c r="Y310" s="97">
        <v>500</v>
      </c>
    </row>
    <row r="311" spans="2:25">
      <c r="B311" s="1"/>
      <c r="C311" s="1"/>
      <c r="D311" s="1"/>
      <c r="E311" s="1"/>
      <c r="F311" s="1"/>
      <c r="G311" s="1" t="s">
        <v>256</v>
      </c>
      <c r="H311" s="1"/>
      <c r="I311" s="1"/>
      <c r="J311" s="4"/>
      <c r="K311" s="37">
        <v>2246.35</v>
      </c>
      <c r="M311" s="48">
        <v>-51.69</v>
      </c>
      <c r="N311" s="30"/>
      <c r="O311" s="42">
        <v>4453.38</v>
      </c>
      <c r="P311" s="18"/>
      <c r="Q311" s="72">
        <v>31459.02</v>
      </c>
      <c r="R311" s="84"/>
      <c r="S311" s="72">
        <v>0</v>
      </c>
      <c r="T311" s="84"/>
      <c r="U311" s="72">
        <f t="shared" si="55"/>
        <v>31459.02</v>
      </c>
      <c r="V311" s="84"/>
      <c r="W311" s="72">
        <v>6850</v>
      </c>
      <c r="X311" s="18"/>
      <c r="Y311" s="97">
        <v>5000</v>
      </c>
    </row>
    <row r="312" spans="2:25">
      <c r="B312" s="1"/>
      <c r="C312" s="1"/>
      <c r="D312" s="1"/>
      <c r="E312" s="1"/>
      <c r="F312" s="1"/>
      <c r="G312" s="1" t="s">
        <v>257</v>
      </c>
      <c r="H312" s="1"/>
      <c r="I312" s="1"/>
      <c r="J312" s="4"/>
      <c r="K312" s="37">
        <v>13182.47</v>
      </c>
      <c r="M312" s="48">
        <v>10319.35</v>
      </c>
      <c r="N312" s="30"/>
      <c r="O312" s="42">
        <v>2908.39</v>
      </c>
      <c r="P312" s="18"/>
      <c r="Q312" s="72">
        <v>14169.32</v>
      </c>
      <c r="R312" s="84"/>
      <c r="S312" s="72">
        <v>0</v>
      </c>
      <c r="T312" s="84"/>
      <c r="U312" s="72">
        <f t="shared" si="55"/>
        <v>14169.32</v>
      </c>
      <c r="V312" s="84"/>
      <c r="W312" s="72">
        <v>12250</v>
      </c>
      <c r="X312" s="18"/>
      <c r="Y312" s="97">
        <v>12250</v>
      </c>
    </row>
    <row r="313" spans="2:25">
      <c r="B313" s="1"/>
      <c r="C313" s="1"/>
      <c r="D313" s="1"/>
      <c r="E313" s="1"/>
      <c r="F313" s="1"/>
      <c r="G313" s="1" t="s">
        <v>258</v>
      </c>
      <c r="H313" s="1"/>
      <c r="I313" s="1"/>
      <c r="J313" s="4"/>
      <c r="K313" s="37">
        <v>889.63</v>
      </c>
      <c r="M313" s="48">
        <v>789.45</v>
      </c>
      <c r="N313" s="30"/>
      <c r="O313" s="42">
        <v>180.44</v>
      </c>
      <c r="P313" s="18"/>
      <c r="Q313" s="72">
        <v>1074.23</v>
      </c>
      <c r="R313" s="84"/>
      <c r="S313" s="72">
        <v>0</v>
      </c>
      <c r="T313" s="84"/>
      <c r="U313" s="72">
        <f>+S313+Q313</f>
        <v>1074.23</v>
      </c>
      <c r="V313" s="84"/>
      <c r="W313" s="72">
        <v>850</v>
      </c>
      <c r="X313" s="18"/>
      <c r="Y313" s="97">
        <v>850</v>
      </c>
    </row>
    <row r="314" spans="2:25">
      <c r="B314" s="1"/>
      <c r="C314" s="1"/>
      <c r="D314" s="1"/>
      <c r="E314" s="1"/>
      <c r="F314" s="1"/>
      <c r="G314" s="1" t="s">
        <v>354</v>
      </c>
      <c r="H314" s="1"/>
      <c r="I314" s="1"/>
      <c r="J314" s="4"/>
      <c r="K314" s="37">
        <v>0</v>
      </c>
      <c r="M314" s="48">
        <v>100.57</v>
      </c>
      <c r="N314" s="30"/>
      <c r="O314" s="42">
        <v>9.01</v>
      </c>
      <c r="P314" s="18"/>
      <c r="Q314" s="72">
        <v>60.82</v>
      </c>
      <c r="R314" s="84"/>
      <c r="S314" s="72">
        <v>0</v>
      </c>
      <c r="T314" s="84"/>
      <c r="U314" s="72">
        <f>+S314+Q314</f>
        <v>60.82</v>
      </c>
      <c r="V314" s="84"/>
      <c r="W314" s="72">
        <v>50</v>
      </c>
      <c r="X314" s="18"/>
      <c r="Y314" s="97">
        <v>50</v>
      </c>
    </row>
    <row r="315" spans="2:25">
      <c r="B315" s="1"/>
      <c r="C315" s="1"/>
      <c r="D315" s="1"/>
      <c r="E315" s="1"/>
      <c r="F315" s="1"/>
      <c r="G315" s="1" t="s">
        <v>260</v>
      </c>
      <c r="H315" s="1"/>
      <c r="I315" s="1"/>
      <c r="J315" s="4"/>
      <c r="K315" s="37">
        <v>5600.65</v>
      </c>
      <c r="M315" s="48">
        <v>4307.17</v>
      </c>
      <c r="N315" s="30"/>
      <c r="O315" s="42">
        <v>2663.96</v>
      </c>
      <c r="P315" s="18"/>
      <c r="Q315" s="72">
        <v>11007.7</v>
      </c>
      <c r="R315" s="84"/>
      <c r="S315" s="72">
        <v>0</v>
      </c>
      <c r="T315" s="84"/>
      <c r="U315" s="72">
        <f t="shared" si="55"/>
        <v>11007.7</v>
      </c>
      <c r="V315" s="84"/>
      <c r="W315" s="72">
        <v>0</v>
      </c>
      <c r="X315" s="18"/>
      <c r="Y315" s="97">
        <v>2500</v>
      </c>
    </row>
    <row r="316" spans="2:25">
      <c r="B316" s="1"/>
      <c r="C316" s="1"/>
      <c r="D316" s="1"/>
      <c r="E316" s="1"/>
      <c r="F316" s="1"/>
      <c r="G316" s="1" t="s">
        <v>261</v>
      </c>
      <c r="H316" s="1"/>
      <c r="I316" s="1"/>
      <c r="J316" s="4"/>
      <c r="K316" s="37">
        <v>825.47</v>
      </c>
      <c r="M316" s="48">
        <v>1367.21</v>
      </c>
      <c r="N316" s="30"/>
      <c r="O316" s="42">
        <v>562.77</v>
      </c>
      <c r="P316" s="18"/>
      <c r="Q316" s="72">
        <v>0</v>
      </c>
      <c r="R316" s="84"/>
      <c r="S316" s="72">
        <v>0</v>
      </c>
      <c r="T316" s="84"/>
      <c r="U316" s="72">
        <f t="shared" si="55"/>
        <v>0</v>
      </c>
      <c r="V316" s="84"/>
      <c r="W316" s="72">
        <v>1000</v>
      </c>
      <c r="X316" s="18"/>
      <c r="Y316" s="97">
        <v>500</v>
      </c>
    </row>
    <row r="317" spans="2:25">
      <c r="B317" s="1"/>
      <c r="C317" s="1"/>
      <c r="D317" s="1"/>
      <c r="E317" s="1"/>
      <c r="F317" s="1"/>
      <c r="G317" s="1" t="s">
        <v>262</v>
      </c>
      <c r="H317" s="1"/>
      <c r="I317" s="1"/>
      <c r="J317" s="4"/>
      <c r="K317" s="39">
        <v>772.5</v>
      </c>
      <c r="M317" s="50">
        <v>371.9</v>
      </c>
      <c r="N317" s="31"/>
      <c r="O317" s="42">
        <v>365</v>
      </c>
      <c r="P317" s="18"/>
      <c r="Q317" s="72">
        <v>579.53</v>
      </c>
      <c r="R317" s="84"/>
      <c r="S317" s="72">
        <v>0</v>
      </c>
      <c r="T317" s="84"/>
      <c r="U317" s="72">
        <f t="shared" si="55"/>
        <v>579.53</v>
      </c>
      <c r="V317" s="84"/>
      <c r="W317" s="72">
        <v>500</v>
      </c>
      <c r="X317" s="18"/>
      <c r="Y317" s="97">
        <v>750</v>
      </c>
    </row>
    <row r="318" spans="2:25" ht="15.75" thickBot="1">
      <c r="B318" s="1"/>
      <c r="C318" s="1"/>
      <c r="D318" s="1"/>
      <c r="E318" s="1"/>
      <c r="F318" s="1"/>
      <c r="G318" s="1" t="s">
        <v>355</v>
      </c>
      <c r="H318" s="1"/>
      <c r="I318" s="1"/>
      <c r="J318" s="4"/>
      <c r="K318" s="38">
        <v>0</v>
      </c>
      <c r="M318" s="49">
        <v>0</v>
      </c>
      <c r="N318" s="31"/>
      <c r="O318" s="60">
        <v>0</v>
      </c>
      <c r="P318" s="21"/>
      <c r="Q318" s="75">
        <v>0</v>
      </c>
      <c r="R318" s="86"/>
      <c r="S318" s="75">
        <v>0</v>
      </c>
      <c r="T318" s="86"/>
      <c r="U318" s="75">
        <f>+Q318+S318</f>
        <v>0</v>
      </c>
      <c r="V318" s="86"/>
      <c r="W318" s="75">
        <v>0</v>
      </c>
      <c r="X318" s="21"/>
      <c r="Y318" s="100">
        <v>0</v>
      </c>
    </row>
    <row r="319" spans="2:25">
      <c r="B319" s="1"/>
      <c r="C319" s="1"/>
      <c r="D319" s="1"/>
      <c r="E319" s="1"/>
      <c r="F319" s="1" t="s">
        <v>263</v>
      </c>
      <c r="G319" s="1"/>
      <c r="H319" s="1"/>
      <c r="I319" s="1"/>
      <c r="J319" s="4"/>
      <c r="K319" s="37">
        <f>ROUND(SUM(K308:K318),5)</f>
        <v>23630.33</v>
      </c>
      <c r="M319" s="48">
        <f>ROUND(SUM(M308:M318),5)</f>
        <v>17222.64</v>
      </c>
      <c r="N319" s="31"/>
      <c r="O319" s="42">
        <f>ROUND(SUM(O308:O318),5)</f>
        <v>11376.08</v>
      </c>
      <c r="P319" s="18"/>
      <c r="Q319" s="72">
        <f>ROUND(SUM(Q308:Q318),5)</f>
        <v>58398.62</v>
      </c>
      <c r="R319" s="84"/>
      <c r="S319" s="72">
        <f t="shared" ref="S319:W319" si="56">ROUND(SUM(S308:S318),5)</f>
        <v>452</v>
      </c>
      <c r="T319" s="84"/>
      <c r="U319" s="72">
        <f t="shared" si="56"/>
        <v>58850.62</v>
      </c>
      <c r="V319" s="84"/>
      <c r="W319" s="72">
        <f t="shared" si="56"/>
        <v>22000</v>
      </c>
      <c r="X319" s="18"/>
      <c r="Y319" s="97">
        <f>ROUND(SUM(Y308:Y318),5)</f>
        <v>22400</v>
      </c>
    </row>
    <row r="320" spans="2:25">
      <c r="B320" s="1"/>
      <c r="C320" s="1"/>
      <c r="D320" s="1"/>
      <c r="E320" s="1"/>
      <c r="F320" s="1" t="s">
        <v>264</v>
      </c>
      <c r="G320" s="1"/>
      <c r="H320" s="1"/>
      <c r="I320" s="1"/>
      <c r="J320" s="4"/>
      <c r="K320" s="30"/>
      <c r="L320" s="92"/>
      <c r="M320" s="30"/>
      <c r="N320" s="31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</row>
    <row r="321" spans="2:25">
      <c r="B321" s="1"/>
      <c r="C321" s="1"/>
      <c r="D321" s="1"/>
      <c r="E321" s="1"/>
      <c r="F321" s="1"/>
      <c r="G321" s="1" t="s">
        <v>265</v>
      </c>
      <c r="H321" s="1"/>
      <c r="I321" s="1"/>
      <c r="J321" s="4"/>
      <c r="K321" s="37">
        <v>269.36</v>
      </c>
      <c r="M321" s="48">
        <v>386.83</v>
      </c>
      <c r="N321" s="31"/>
      <c r="O321" s="42">
        <v>0</v>
      </c>
      <c r="P321" s="18"/>
      <c r="Q321" s="72">
        <v>0</v>
      </c>
      <c r="R321" s="84"/>
      <c r="S321" s="72">
        <v>0</v>
      </c>
      <c r="T321" s="84"/>
      <c r="U321" s="72">
        <f>+S321+Q321</f>
        <v>0</v>
      </c>
      <c r="V321" s="84"/>
      <c r="W321" s="72">
        <v>7500</v>
      </c>
      <c r="X321" s="18"/>
      <c r="Y321" s="97">
        <v>9000</v>
      </c>
    </row>
    <row r="322" spans="2:25">
      <c r="B322" s="1"/>
      <c r="C322" s="1"/>
      <c r="D322" s="1"/>
      <c r="E322" s="1"/>
      <c r="F322" s="1"/>
      <c r="G322" s="1" t="s">
        <v>266</v>
      </c>
      <c r="H322" s="1"/>
      <c r="I322" s="1"/>
      <c r="J322" s="4"/>
      <c r="K322" s="37">
        <v>8291</v>
      </c>
      <c r="M322" s="48">
        <v>9629</v>
      </c>
      <c r="N322" s="31"/>
      <c r="O322" s="42">
        <v>9811</v>
      </c>
      <c r="P322" s="18"/>
      <c r="Q322" s="72">
        <v>8000</v>
      </c>
      <c r="R322" s="84"/>
      <c r="S322" s="72">
        <v>2000</v>
      </c>
      <c r="T322" s="84"/>
      <c r="U322" s="72">
        <f>+S322+Q322</f>
        <v>10000</v>
      </c>
      <c r="V322" s="84"/>
      <c r="W322" s="72">
        <v>10000</v>
      </c>
      <c r="X322" s="18"/>
      <c r="Y322" s="97">
        <v>9000</v>
      </c>
    </row>
    <row r="323" spans="2:25">
      <c r="B323" s="1"/>
      <c r="C323" s="1"/>
      <c r="D323" s="1"/>
      <c r="E323" s="1"/>
      <c r="F323" s="1"/>
      <c r="G323" s="1" t="s">
        <v>267</v>
      </c>
      <c r="H323" s="1"/>
      <c r="I323" s="1"/>
      <c r="J323" s="4"/>
      <c r="K323" s="39">
        <v>943.2</v>
      </c>
      <c r="M323" s="50">
        <v>293.63</v>
      </c>
      <c r="N323" s="31"/>
      <c r="O323" s="42">
        <v>6898.41</v>
      </c>
      <c r="P323" s="18"/>
      <c r="Q323" s="72">
        <v>306.64</v>
      </c>
      <c r="R323" s="84"/>
      <c r="S323" s="72">
        <v>650</v>
      </c>
      <c r="T323" s="84"/>
      <c r="U323" s="72">
        <f>+S323+Q323</f>
        <v>956.64</v>
      </c>
      <c r="V323" s="84"/>
      <c r="W323" s="72">
        <v>350</v>
      </c>
      <c r="X323" s="18"/>
      <c r="Y323" s="97">
        <v>350</v>
      </c>
    </row>
    <row r="324" spans="2:25" ht="15.75" thickBot="1">
      <c r="B324" s="1"/>
      <c r="C324" s="1"/>
      <c r="D324" s="1"/>
      <c r="E324" s="1"/>
      <c r="F324" s="1"/>
      <c r="G324" s="1" t="s">
        <v>356</v>
      </c>
      <c r="H324" s="1"/>
      <c r="I324" s="1"/>
      <c r="J324" s="4"/>
      <c r="K324" s="38">
        <v>0</v>
      </c>
      <c r="M324" s="49">
        <v>0</v>
      </c>
      <c r="N324" s="31"/>
      <c r="O324" s="60">
        <v>775.2</v>
      </c>
      <c r="P324" s="21"/>
      <c r="Q324" s="75">
        <v>765.39</v>
      </c>
      <c r="R324" s="86"/>
      <c r="S324" s="75">
        <v>0</v>
      </c>
      <c r="T324" s="86"/>
      <c r="U324" s="75">
        <f>+Q324+S324</f>
        <v>765.39</v>
      </c>
      <c r="V324" s="86"/>
      <c r="W324" s="75">
        <v>500</v>
      </c>
      <c r="X324" s="21"/>
      <c r="Y324" s="100">
        <v>500</v>
      </c>
    </row>
    <row r="325" spans="2:25">
      <c r="B325" s="1"/>
      <c r="C325" s="1"/>
      <c r="D325" s="1"/>
      <c r="E325" s="1"/>
      <c r="F325" s="1" t="s">
        <v>268</v>
      </c>
      <c r="G325" s="1"/>
      <c r="H325" s="1"/>
      <c r="I325" s="1"/>
      <c r="J325" s="4"/>
      <c r="K325" s="37">
        <f>ROUND(SUM(K320:K324),5)</f>
        <v>9503.56</v>
      </c>
      <c r="M325" s="48">
        <f>ROUND(SUM(M320:M324),5)</f>
        <v>10309.459999999999</v>
      </c>
      <c r="N325" s="31"/>
      <c r="O325" s="42">
        <f>ROUND(SUM(O320:O324),5)</f>
        <v>17484.61</v>
      </c>
      <c r="P325" s="18"/>
      <c r="Q325" s="72">
        <f>ROUND(SUM(Q320:Q324),5)</f>
        <v>9072.0300000000007</v>
      </c>
      <c r="R325" s="84"/>
      <c r="S325" s="72">
        <f t="shared" ref="S325:W325" si="57">ROUND(SUM(S320:S324),5)</f>
        <v>2650</v>
      </c>
      <c r="T325" s="84"/>
      <c r="U325" s="72">
        <f t="shared" si="57"/>
        <v>11722.03</v>
      </c>
      <c r="V325" s="84"/>
      <c r="W325" s="72">
        <f t="shared" si="57"/>
        <v>18350</v>
      </c>
      <c r="X325" s="18"/>
      <c r="Y325" s="97">
        <f>ROUND(SUM(Y320:Y324),5)</f>
        <v>18850</v>
      </c>
    </row>
    <row r="326" spans="2:25">
      <c r="B326" s="1"/>
      <c r="C326" s="1"/>
      <c r="D326" s="1"/>
      <c r="E326" s="1"/>
      <c r="F326" s="1" t="s">
        <v>269</v>
      </c>
      <c r="G326" s="1"/>
      <c r="H326" s="1"/>
      <c r="I326" s="1"/>
      <c r="J326" s="4"/>
      <c r="K326" s="37">
        <v>2250.0500000000002</v>
      </c>
      <c r="M326" s="48">
        <v>833.25</v>
      </c>
      <c r="N326" s="31"/>
      <c r="O326" s="42">
        <v>751.75</v>
      </c>
      <c r="P326" s="18"/>
      <c r="Q326" s="72">
        <v>838.25</v>
      </c>
      <c r="R326" s="84"/>
      <c r="S326" s="72">
        <v>0</v>
      </c>
      <c r="T326" s="84"/>
      <c r="U326" s="72">
        <f>+S326+Q326</f>
        <v>838.25</v>
      </c>
      <c r="V326" s="84"/>
      <c r="W326" s="72">
        <v>0</v>
      </c>
      <c r="X326" s="18"/>
      <c r="Y326" s="97">
        <v>0</v>
      </c>
    </row>
    <row r="327" spans="2:25">
      <c r="B327" s="1"/>
      <c r="C327" s="1"/>
      <c r="D327" s="1"/>
      <c r="E327" s="1"/>
      <c r="F327" s="1" t="s">
        <v>270</v>
      </c>
      <c r="G327" s="1"/>
      <c r="H327" s="1"/>
      <c r="I327" s="1"/>
      <c r="J327" s="4"/>
      <c r="K327" s="30"/>
      <c r="L327" s="92"/>
      <c r="M327" s="30"/>
      <c r="N327" s="31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</row>
    <row r="328" spans="2:25">
      <c r="B328" s="1"/>
      <c r="C328" s="1"/>
      <c r="D328" s="1"/>
      <c r="E328" s="1"/>
      <c r="F328" s="1"/>
      <c r="G328" s="1" t="s">
        <v>271</v>
      </c>
      <c r="H328" s="1"/>
      <c r="I328" s="1"/>
      <c r="J328" s="4"/>
      <c r="K328" s="37">
        <v>0</v>
      </c>
      <c r="M328" s="48">
        <v>0</v>
      </c>
      <c r="N328" s="31"/>
      <c r="O328" s="42">
        <v>0</v>
      </c>
      <c r="P328" s="18"/>
      <c r="Q328" s="72">
        <v>0</v>
      </c>
      <c r="R328" s="84"/>
      <c r="S328" s="72">
        <v>14744</v>
      </c>
      <c r="T328" s="84"/>
      <c r="U328" s="72">
        <f>+S328+Q328</f>
        <v>14744</v>
      </c>
      <c r="V328" s="84"/>
      <c r="W328" s="72">
        <v>14744</v>
      </c>
      <c r="X328" s="18"/>
      <c r="Y328" s="97">
        <v>14744</v>
      </c>
    </row>
    <row r="329" spans="2:25" ht="15.75" thickBot="1">
      <c r="B329" s="1"/>
      <c r="C329" s="1"/>
      <c r="D329" s="1"/>
      <c r="E329" s="1"/>
      <c r="F329" s="1"/>
      <c r="G329" s="1" t="s">
        <v>272</v>
      </c>
      <c r="H329" s="1"/>
      <c r="I329" s="1"/>
      <c r="J329" s="4"/>
      <c r="K329" s="39">
        <v>17856.84</v>
      </c>
      <c r="M329" s="50">
        <v>20730.02</v>
      </c>
      <c r="N329" s="31"/>
      <c r="O329" s="59">
        <v>10143.25</v>
      </c>
      <c r="P329" s="20"/>
      <c r="Q329" s="74">
        <v>3453.4</v>
      </c>
      <c r="R329" s="85"/>
      <c r="S329" s="74">
        <v>7730</v>
      </c>
      <c r="T329" s="85"/>
      <c r="U329" s="75">
        <f>+Q329+S329</f>
        <v>11183.4</v>
      </c>
      <c r="V329" s="85"/>
      <c r="W329" s="74">
        <v>17750</v>
      </c>
      <c r="X329" s="20"/>
      <c r="Y329" s="99">
        <v>17750</v>
      </c>
    </row>
    <row r="330" spans="2:25" ht="15.75" thickBot="1">
      <c r="B330" s="1"/>
      <c r="C330" s="1"/>
      <c r="D330" s="1"/>
      <c r="E330" s="1"/>
      <c r="F330" s="1" t="s">
        <v>273</v>
      </c>
      <c r="G330" s="1"/>
      <c r="H330" s="1"/>
      <c r="I330" s="1"/>
      <c r="J330" s="4"/>
      <c r="K330" s="41">
        <f>ROUND(SUM(K327:K329),5)</f>
        <v>17856.84</v>
      </c>
      <c r="M330" s="52">
        <f>ROUND(SUM(M327:M329),5)</f>
        <v>20730.02</v>
      </c>
      <c r="N330" s="31"/>
      <c r="O330" s="62">
        <f>ROUND(SUM(O327:O329),5)</f>
        <v>10143.25</v>
      </c>
      <c r="P330" s="23"/>
      <c r="Q330" s="78">
        <f>ROUND(SUM(Q327:Q329),5)</f>
        <v>3453.4</v>
      </c>
      <c r="R330" s="88"/>
      <c r="S330" s="78">
        <f t="shared" ref="S330:W330" si="58">ROUND(SUM(S327:S329),5)</f>
        <v>22474</v>
      </c>
      <c r="T330" s="88"/>
      <c r="U330" s="78">
        <f t="shared" si="58"/>
        <v>25927.4</v>
      </c>
      <c r="V330" s="88"/>
      <c r="W330" s="78">
        <f t="shared" si="58"/>
        <v>32494</v>
      </c>
      <c r="X330" s="23"/>
      <c r="Y330" s="102">
        <f>ROUND(SUM(Y327:Y329),5)</f>
        <v>32494</v>
      </c>
    </row>
    <row r="331" spans="2:25">
      <c r="B331" s="1"/>
      <c r="C331" s="1"/>
      <c r="D331" s="1"/>
      <c r="E331" s="1"/>
      <c r="F331" s="1"/>
      <c r="G331" s="1"/>
      <c r="H331" s="1"/>
      <c r="I331" s="1"/>
      <c r="J331" s="4"/>
      <c r="K331" s="31"/>
      <c r="L331" s="92"/>
      <c r="M331" s="31"/>
      <c r="N331" s="31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</row>
    <row r="332" spans="2:25">
      <c r="B332" s="1"/>
      <c r="C332" s="1"/>
      <c r="D332" s="1"/>
      <c r="E332" s="1" t="s">
        <v>274</v>
      </c>
      <c r="F332" s="1"/>
      <c r="G332" s="1"/>
      <c r="H332" s="1"/>
      <c r="I332" s="1"/>
      <c r="J332" s="4"/>
      <c r="K332" s="37">
        <f>ROUND(SUM(K293:K293)+K301+K307+K319+SUM(K325:K326)+K330,5)</f>
        <v>167746.15</v>
      </c>
      <c r="M332" s="48">
        <f>ROUND(SUM(M293:M293)+M301+M307+M319+SUM(M325:M326)+M330,5)</f>
        <v>202625.42</v>
      </c>
      <c r="N332" s="31"/>
      <c r="O332" s="42">
        <f t="shared" ref="O332:Y332" si="59">ROUND(O293+O301+O307+O319+SUM(O325:O326)+O330,5)</f>
        <v>170424.59</v>
      </c>
      <c r="P332" s="18"/>
      <c r="Q332" s="72">
        <f t="shared" si="59"/>
        <v>132028.84</v>
      </c>
      <c r="R332" s="84"/>
      <c r="S332" s="72">
        <f t="shared" si="59"/>
        <v>62300.46</v>
      </c>
      <c r="T332" s="84"/>
      <c r="U332" s="72">
        <f t="shared" si="59"/>
        <v>194329.3</v>
      </c>
      <c r="V332" s="84"/>
      <c r="W332" s="72">
        <f t="shared" si="59"/>
        <v>169835</v>
      </c>
      <c r="X332" s="18"/>
      <c r="Y332" s="97">
        <f t="shared" si="59"/>
        <v>167271.51</v>
      </c>
    </row>
    <row r="333" spans="2:25">
      <c r="B333" s="1"/>
      <c r="C333" s="1"/>
      <c r="D333" s="1"/>
      <c r="E333" s="1" t="s">
        <v>275</v>
      </c>
      <c r="F333" s="1"/>
      <c r="G333" s="1"/>
      <c r="H333" s="1"/>
      <c r="I333" s="1"/>
      <c r="J333" s="4"/>
      <c r="K333" s="30"/>
      <c r="L333" s="92"/>
      <c r="M333" s="30"/>
      <c r="N333" s="31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</row>
    <row r="334" spans="2:25">
      <c r="B334" s="1"/>
      <c r="C334" s="1"/>
      <c r="D334" s="1"/>
      <c r="E334" s="1"/>
      <c r="F334" s="1" t="s">
        <v>276</v>
      </c>
      <c r="G334" s="1"/>
      <c r="H334" s="1"/>
      <c r="I334" s="1"/>
      <c r="J334" s="4"/>
      <c r="K334" s="30"/>
      <c r="L334" s="92"/>
      <c r="M334" s="30"/>
      <c r="N334" s="31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</row>
    <row r="335" spans="2:25">
      <c r="B335" s="1"/>
      <c r="C335" s="1"/>
      <c r="D335" s="1"/>
      <c r="E335" s="1"/>
      <c r="F335" s="1"/>
      <c r="G335" s="1" t="s">
        <v>277</v>
      </c>
      <c r="H335" s="1"/>
      <c r="I335" s="1"/>
      <c r="J335" s="4"/>
      <c r="K335" s="30"/>
      <c r="L335" s="92"/>
      <c r="M335" s="30"/>
      <c r="N335" s="31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</row>
    <row r="336" spans="2:25">
      <c r="B336" s="1"/>
      <c r="C336" s="1"/>
      <c r="D336" s="1"/>
      <c r="E336" s="1"/>
      <c r="F336" s="1"/>
      <c r="G336" s="1"/>
      <c r="H336" s="1" t="s">
        <v>278</v>
      </c>
      <c r="I336" s="1"/>
      <c r="J336" s="4"/>
      <c r="K336" s="37">
        <v>3467.67</v>
      </c>
      <c r="M336" s="48">
        <v>0</v>
      </c>
      <c r="N336" s="31"/>
      <c r="O336" s="42">
        <v>0</v>
      </c>
      <c r="P336" s="18"/>
      <c r="Q336" s="72">
        <v>21674.33</v>
      </c>
      <c r="R336" s="84"/>
      <c r="S336" s="72">
        <v>0</v>
      </c>
      <c r="T336" s="84"/>
      <c r="U336" s="72">
        <f>+S336+Q336</f>
        <v>21674.33</v>
      </c>
      <c r="V336" s="84"/>
      <c r="W336" s="72">
        <v>0</v>
      </c>
      <c r="X336" s="18"/>
      <c r="Y336" s="97">
        <v>0</v>
      </c>
    </row>
    <row r="337" spans="2:25">
      <c r="B337" s="1"/>
      <c r="C337" s="1"/>
      <c r="D337" s="1"/>
      <c r="E337" s="1"/>
      <c r="F337" s="1"/>
      <c r="G337" s="1"/>
      <c r="H337" s="1" t="s">
        <v>357</v>
      </c>
      <c r="I337" s="1"/>
      <c r="J337" s="4"/>
      <c r="K337" s="37">
        <v>467928.52</v>
      </c>
      <c r="M337" s="48">
        <v>66585.289999999994</v>
      </c>
      <c r="N337" s="31"/>
      <c r="O337" s="42">
        <v>0</v>
      </c>
      <c r="P337" s="18"/>
      <c r="Q337" s="72">
        <v>0</v>
      </c>
      <c r="R337" s="84"/>
      <c r="S337" s="72">
        <v>0</v>
      </c>
      <c r="T337" s="84"/>
      <c r="U337" s="72">
        <f t="shared" ref="U337:U342" si="60">+S337+Q337</f>
        <v>0</v>
      </c>
      <c r="V337" s="84"/>
      <c r="W337" s="73">
        <v>0</v>
      </c>
      <c r="X337" s="19"/>
      <c r="Y337" s="98">
        <v>0</v>
      </c>
    </row>
    <row r="338" spans="2:25">
      <c r="B338" s="1"/>
      <c r="C338" s="1"/>
      <c r="D338" s="1"/>
      <c r="E338" s="1"/>
      <c r="F338" s="1"/>
      <c r="G338" s="1"/>
      <c r="H338" s="1" t="s">
        <v>279</v>
      </c>
      <c r="I338" s="1"/>
      <c r="J338" s="4"/>
      <c r="K338" s="37">
        <v>1262.94</v>
      </c>
      <c r="M338" s="48">
        <v>1659.59</v>
      </c>
      <c r="N338" s="31"/>
      <c r="O338" s="42">
        <v>2472.19</v>
      </c>
      <c r="P338" s="18"/>
      <c r="Q338" s="72">
        <v>3266.28</v>
      </c>
      <c r="R338" s="84"/>
      <c r="S338" s="72">
        <v>0</v>
      </c>
      <c r="T338" s="84"/>
      <c r="U338" s="72">
        <f>+S338+Q338</f>
        <v>3266.28</v>
      </c>
      <c r="V338" s="84"/>
      <c r="W338" s="73">
        <v>3000</v>
      </c>
      <c r="X338" s="19"/>
      <c r="Y338" s="98">
        <v>3500</v>
      </c>
    </row>
    <row r="339" spans="2:25">
      <c r="B339" s="1"/>
      <c r="C339" s="1"/>
      <c r="D339" s="1"/>
      <c r="E339" s="1"/>
      <c r="F339" s="1"/>
      <c r="G339" s="1"/>
      <c r="H339" s="1" t="s">
        <v>280</v>
      </c>
      <c r="I339" s="1"/>
      <c r="J339" s="4"/>
      <c r="K339" s="37">
        <v>108.34</v>
      </c>
      <c r="M339" s="48">
        <v>93.62</v>
      </c>
      <c r="N339" s="31"/>
      <c r="O339" s="42">
        <v>189.08</v>
      </c>
      <c r="P339" s="18"/>
      <c r="Q339" s="72">
        <v>249.87</v>
      </c>
      <c r="R339" s="84"/>
      <c r="S339" s="72">
        <v>0</v>
      </c>
      <c r="T339" s="84"/>
      <c r="U339" s="72">
        <f t="shared" si="60"/>
        <v>249.87</v>
      </c>
      <c r="V339" s="84"/>
      <c r="W339" s="73">
        <v>109</v>
      </c>
      <c r="X339" s="19"/>
      <c r="Y339" s="98">
        <v>250</v>
      </c>
    </row>
    <row r="340" spans="2:25">
      <c r="B340" s="1"/>
      <c r="C340" s="1"/>
      <c r="D340" s="1"/>
      <c r="E340" s="1"/>
      <c r="F340" s="1"/>
      <c r="G340" s="1"/>
      <c r="H340" s="1" t="s">
        <v>282</v>
      </c>
      <c r="I340" s="1"/>
      <c r="J340" s="4"/>
      <c r="K340" s="37">
        <v>12.06</v>
      </c>
      <c r="M340" s="48">
        <v>2.0299999999999998</v>
      </c>
      <c r="N340" s="31"/>
      <c r="O340" s="42">
        <v>8.83</v>
      </c>
      <c r="P340" s="18"/>
      <c r="Q340" s="72">
        <v>11.53</v>
      </c>
      <c r="R340" s="84"/>
      <c r="S340" s="72">
        <v>0</v>
      </c>
      <c r="T340" s="84"/>
      <c r="U340" s="72">
        <f>+S340+Q340</f>
        <v>11.53</v>
      </c>
      <c r="V340" s="84"/>
      <c r="W340" s="73">
        <v>13</v>
      </c>
      <c r="X340" s="19"/>
      <c r="Y340" s="98">
        <v>25</v>
      </c>
    </row>
    <row r="341" spans="2:25">
      <c r="B341" s="1"/>
      <c r="C341" s="1"/>
      <c r="D341" s="1"/>
      <c r="E341" s="1"/>
      <c r="F341" s="1"/>
      <c r="G341" s="1"/>
      <c r="H341" s="1" t="s">
        <v>281</v>
      </c>
      <c r="I341" s="1"/>
      <c r="J341" s="4"/>
      <c r="K341" s="37">
        <v>29.1</v>
      </c>
      <c r="M341" s="48">
        <v>80.02</v>
      </c>
      <c r="N341" s="31"/>
      <c r="O341" s="42">
        <v>48.42</v>
      </c>
      <c r="P341" s="18"/>
      <c r="Q341" s="72">
        <v>70.180000000000007</v>
      </c>
      <c r="R341" s="84"/>
      <c r="S341" s="72">
        <v>0</v>
      </c>
      <c r="T341" s="84"/>
      <c r="U341" s="72">
        <f>+S341+Q341</f>
        <v>70.180000000000007</v>
      </c>
      <c r="V341" s="84"/>
      <c r="W341" s="73">
        <v>30</v>
      </c>
      <c r="X341" s="19"/>
      <c r="Y341" s="98">
        <v>81.349999999999994</v>
      </c>
    </row>
    <row r="342" spans="2:25" ht="15.75" thickBot="1">
      <c r="B342" s="1"/>
      <c r="C342" s="1"/>
      <c r="D342" s="1"/>
      <c r="E342" s="1"/>
      <c r="F342" s="1"/>
      <c r="G342" s="1"/>
      <c r="H342" s="1" t="s">
        <v>283</v>
      </c>
      <c r="I342" s="1"/>
      <c r="J342" s="4"/>
      <c r="K342" s="39">
        <v>339.02</v>
      </c>
      <c r="M342" s="50">
        <v>2769.4</v>
      </c>
      <c r="N342" s="31"/>
      <c r="O342" s="59">
        <v>6966.29</v>
      </c>
      <c r="P342" s="20"/>
      <c r="Q342" s="74">
        <v>30798.02</v>
      </c>
      <c r="R342" s="85"/>
      <c r="S342" s="74">
        <v>0</v>
      </c>
      <c r="T342" s="85"/>
      <c r="U342" s="74">
        <f t="shared" si="60"/>
        <v>30798.02</v>
      </c>
      <c r="V342" s="85"/>
      <c r="W342" s="74">
        <v>5000</v>
      </c>
      <c r="X342" s="20"/>
      <c r="Y342" s="99">
        <v>5000</v>
      </c>
    </row>
    <row r="343" spans="2:25" ht="15.75" thickBot="1">
      <c r="B343" s="1"/>
      <c r="C343" s="1"/>
      <c r="D343" s="1"/>
      <c r="E343" s="1"/>
      <c r="F343" s="1"/>
      <c r="G343" s="1" t="s">
        <v>284</v>
      </c>
      <c r="H343" s="1"/>
      <c r="I343" s="1"/>
      <c r="J343" s="4"/>
      <c r="K343" s="41">
        <f>ROUND(SUM(K335:K342),5)</f>
        <v>473147.65</v>
      </c>
      <c r="M343" s="52">
        <f>ROUND(SUM(M335:M342),5)</f>
        <v>71189.95</v>
      </c>
      <c r="N343" s="31"/>
      <c r="O343" s="62">
        <f>ROUND(SUM(O335:O342),5)</f>
        <v>9684.81</v>
      </c>
      <c r="P343" s="23"/>
      <c r="Q343" s="78">
        <f>ROUND(SUM(Q335:Q342),5)</f>
        <v>56070.21</v>
      </c>
      <c r="R343" s="88"/>
      <c r="S343" s="78">
        <f t="shared" ref="S343:W343" si="61">ROUND(SUM(S335:S342),5)</f>
        <v>0</v>
      </c>
      <c r="T343" s="88"/>
      <c r="U343" s="78">
        <f t="shared" si="61"/>
        <v>56070.21</v>
      </c>
      <c r="V343" s="88"/>
      <c r="W343" s="78">
        <f t="shared" si="61"/>
        <v>8152</v>
      </c>
      <c r="X343" s="23"/>
      <c r="Y343" s="102">
        <f>ROUND(SUM(Y335:Y342),5)</f>
        <v>8856.35</v>
      </c>
    </row>
    <row r="344" spans="2:25">
      <c r="B344" s="1"/>
      <c r="C344" s="1"/>
      <c r="D344" s="1"/>
      <c r="E344" s="1"/>
      <c r="F344" s="1" t="s">
        <v>285</v>
      </c>
      <c r="G344" s="1"/>
      <c r="H344" s="1"/>
      <c r="I344" s="1"/>
      <c r="J344" s="4"/>
      <c r="K344" s="30"/>
      <c r="L344" s="92"/>
      <c r="M344" s="30"/>
      <c r="N344" s="31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</row>
    <row r="345" spans="2:25">
      <c r="B345" s="1"/>
      <c r="C345" s="1"/>
      <c r="D345" s="1"/>
      <c r="E345" s="1"/>
      <c r="F345" s="1"/>
      <c r="G345" s="1" t="s">
        <v>286</v>
      </c>
      <c r="H345" s="1"/>
      <c r="I345" s="1"/>
      <c r="J345" s="4"/>
      <c r="K345" s="37">
        <v>7000</v>
      </c>
      <c r="M345" s="48">
        <v>7000</v>
      </c>
      <c r="N345" s="31"/>
      <c r="O345" s="42">
        <v>7000</v>
      </c>
      <c r="P345" s="18"/>
      <c r="Q345" s="72">
        <v>1000</v>
      </c>
      <c r="R345" s="84"/>
      <c r="S345" s="72">
        <v>7000</v>
      </c>
      <c r="T345" s="84"/>
      <c r="U345" s="72">
        <f>+S345+Q345</f>
        <v>8000</v>
      </c>
      <c r="V345" s="84"/>
      <c r="W345" s="72">
        <v>8000</v>
      </c>
      <c r="X345" s="18"/>
      <c r="Y345" s="97">
        <v>9000</v>
      </c>
    </row>
    <row r="346" spans="2:25" ht="15.75" thickBot="1">
      <c r="B346" s="1"/>
      <c r="C346" s="1"/>
      <c r="D346" s="1"/>
      <c r="E346" s="1"/>
      <c r="F346" s="1"/>
      <c r="G346" s="1" t="s">
        <v>287</v>
      </c>
      <c r="H346" s="1"/>
      <c r="I346" s="1"/>
      <c r="J346" s="4"/>
      <c r="K346" s="38">
        <v>30</v>
      </c>
      <c r="M346" s="49">
        <v>0</v>
      </c>
      <c r="N346" s="31"/>
      <c r="O346" s="60">
        <v>0</v>
      </c>
      <c r="P346" s="21"/>
      <c r="Q346" s="75">
        <v>0</v>
      </c>
      <c r="R346" s="86"/>
      <c r="S346" s="75">
        <v>0</v>
      </c>
      <c r="T346" s="86"/>
      <c r="U346" s="75">
        <f>+S346+Q346</f>
        <v>0</v>
      </c>
      <c r="V346" s="86"/>
      <c r="W346" s="75">
        <v>0</v>
      </c>
      <c r="X346" s="21"/>
      <c r="Y346" s="100">
        <v>0</v>
      </c>
    </row>
    <row r="347" spans="2:25">
      <c r="B347" s="1"/>
      <c r="C347" s="1"/>
      <c r="D347" s="1"/>
      <c r="E347" s="1"/>
      <c r="F347" s="1" t="s">
        <v>288</v>
      </c>
      <c r="G347" s="1"/>
      <c r="H347" s="1"/>
      <c r="I347" s="1"/>
      <c r="J347" s="4"/>
      <c r="K347" s="37">
        <f>ROUND(SUM(K344:K346),5)</f>
        <v>7030</v>
      </c>
      <c r="M347" s="48">
        <f>ROUND(SUM(M344:M346),5)</f>
        <v>7000</v>
      </c>
      <c r="N347" s="31"/>
      <c r="O347" s="42">
        <f>ROUND(SUM(O344:O346),5)</f>
        <v>7000</v>
      </c>
      <c r="P347" s="18"/>
      <c r="Q347" s="72">
        <f>ROUND(SUM(Q344:Q346),5)</f>
        <v>1000</v>
      </c>
      <c r="R347" s="84"/>
      <c r="S347" s="72">
        <f t="shared" ref="S347:W347" si="62">ROUND(SUM(S344:S346),5)</f>
        <v>7000</v>
      </c>
      <c r="T347" s="84"/>
      <c r="U347" s="72">
        <f t="shared" si="62"/>
        <v>8000</v>
      </c>
      <c r="V347" s="84"/>
      <c r="W347" s="72">
        <f t="shared" si="62"/>
        <v>8000</v>
      </c>
      <c r="X347" s="18"/>
      <c r="Y347" s="97">
        <f>ROUND(SUM(Y344:Y346),5)</f>
        <v>9000</v>
      </c>
    </row>
    <row r="348" spans="2:25">
      <c r="B348" s="1"/>
      <c r="C348" s="1"/>
      <c r="D348" s="1"/>
      <c r="E348" s="1"/>
      <c r="F348" s="1" t="s">
        <v>289</v>
      </c>
      <c r="G348" s="1"/>
      <c r="H348" s="1"/>
      <c r="I348" s="1"/>
      <c r="J348" s="4"/>
      <c r="K348" s="30"/>
      <c r="L348" s="92"/>
      <c r="M348" s="30"/>
      <c r="N348" s="31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</row>
    <row r="349" spans="2:25">
      <c r="B349" s="1"/>
      <c r="C349" s="1"/>
      <c r="D349" s="1"/>
      <c r="E349" s="1"/>
      <c r="F349" s="1"/>
      <c r="G349" s="1" t="s">
        <v>290</v>
      </c>
      <c r="H349" s="1"/>
      <c r="I349" s="1"/>
      <c r="J349" s="4"/>
      <c r="K349" s="37">
        <v>23875</v>
      </c>
      <c r="M349" s="48">
        <v>15100</v>
      </c>
      <c r="N349" s="31"/>
      <c r="O349" s="42">
        <v>11305</v>
      </c>
      <c r="P349" s="18"/>
      <c r="Q349" s="72">
        <v>11345</v>
      </c>
      <c r="R349" s="84"/>
      <c r="S349" s="72">
        <v>3775</v>
      </c>
      <c r="T349" s="84"/>
      <c r="U349" s="72">
        <f>+S349+Q349</f>
        <v>15120</v>
      </c>
      <c r="V349" s="84"/>
      <c r="W349" s="72">
        <v>15100</v>
      </c>
      <c r="X349" s="18"/>
      <c r="Y349" s="97">
        <v>15100</v>
      </c>
    </row>
    <row r="350" spans="2:25">
      <c r="B350" s="1"/>
      <c r="C350" s="1"/>
      <c r="D350" s="1"/>
      <c r="E350" s="1"/>
      <c r="F350" s="1"/>
      <c r="G350" s="1" t="s">
        <v>358</v>
      </c>
      <c r="H350" s="1"/>
      <c r="I350" s="1"/>
      <c r="J350" s="4"/>
      <c r="K350" s="37">
        <v>0</v>
      </c>
      <c r="M350" s="48">
        <v>0</v>
      </c>
      <c r="N350" s="31"/>
      <c r="O350" s="42">
        <v>0</v>
      </c>
      <c r="P350" s="18"/>
      <c r="Q350" s="72">
        <v>200</v>
      </c>
      <c r="R350" s="84"/>
      <c r="S350" s="72">
        <v>4800</v>
      </c>
      <c r="T350" s="84"/>
      <c r="U350" s="72">
        <f>+S350+Q350</f>
        <v>5000</v>
      </c>
      <c r="V350" s="84"/>
      <c r="W350" s="72">
        <v>5000</v>
      </c>
      <c r="X350" s="18"/>
      <c r="Y350" s="97">
        <v>5000</v>
      </c>
    </row>
    <row r="351" spans="2:25">
      <c r="B351" s="1"/>
      <c r="C351" s="1"/>
      <c r="D351" s="1"/>
      <c r="E351" s="1"/>
      <c r="F351" s="1"/>
      <c r="G351" s="1" t="s">
        <v>291</v>
      </c>
      <c r="H351" s="1"/>
      <c r="I351" s="1"/>
      <c r="J351" s="4"/>
      <c r="K351" s="37">
        <v>74697.47</v>
      </c>
      <c r="M351" s="48">
        <v>80782.929999999993</v>
      </c>
      <c r="N351" s="31"/>
      <c r="O351" s="42">
        <v>88509</v>
      </c>
      <c r="P351" s="18"/>
      <c r="Q351" s="72">
        <v>35130.28</v>
      </c>
      <c r="R351" s="84"/>
      <c r="S351" s="72">
        <v>51119.72</v>
      </c>
      <c r="T351" s="84"/>
      <c r="U351" s="72">
        <f>+S351+Q351</f>
        <v>86250</v>
      </c>
      <c r="V351" s="84"/>
      <c r="W351" s="73">
        <v>86250</v>
      </c>
      <c r="X351" s="19"/>
      <c r="Y351" s="98">
        <v>101250</v>
      </c>
    </row>
    <row r="352" spans="2:25" ht="15.75" thickBot="1">
      <c r="B352" s="1"/>
      <c r="C352" s="1"/>
      <c r="D352" s="1"/>
      <c r="E352" s="1"/>
      <c r="F352" s="1"/>
      <c r="G352" s="1" t="s">
        <v>292</v>
      </c>
      <c r="H352" s="1"/>
      <c r="I352" s="1"/>
      <c r="J352" s="4"/>
      <c r="K352" s="39">
        <v>108.84</v>
      </c>
      <c r="M352" s="50">
        <v>0</v>
      </c>
      <c r="N352" s="31"/>
      <c r="O352" s="59">
        <v>0</v>
      </c>
      <c r="P352" s="20"/>
      <c r="Q352" s="74">
        <v>0</v>
      </c>
      <c r="R352" s="85"/>
      <c r="S352" s="74">
        <v>28750</v>
      </c>
      <c r="T352" s="85"/>
      <c r="U352" s="74">
        <f>+Q352+S352</f>
        <v>28750</v>
      </c>
      <c r="V352" s="85"/>
      <c r="W352" s="73">
        <v>28750</v>
      </c>
      <c r="X352" s="19"/>
      <c r="Y352" s="98">
        <v>33750</v>
      </c>
    </row>
    <row r="353" spans="2:25" ht="15.75" thickBot="1">
      <c r="B353" s="1"/>
      <c r="C353" s="1"/>
      <c r="D353" s="1"/>
      <c r="E353" s="1"/>
      <c r="F353" s="1" t="s">
        <v>293</v>
      </c>
      <c r="G353" s="1"/>
      <c r="H353" s="1"/>
      <c r="I353" s="1"/>
      <c r="J353" s="4"/>
      <c r="K353" s="41">
        <f>ROUND(SUM(K348:K352),5)</f>
        <v>98681.31</v>
      </c>
      <c r="M353" s="52">
        <f>ROUND(SUM(M348:M352),5)</f>
        <v>95882.93</v>
      </c>
      <c r="N353" s="31"/>
      <c r="O353" s="62">
        <f>ROUND(SUM(O348:O352),5)</f>
        <v>99814</v>
      </c>
      <c r="P353" s="23"/>
      <c r="Q353" s="78">
        <f>ROUND(SUM(Q348:Q352),5)</f>
        <v>46675.28</v>
      </c>
      <c r="R353" s="88"/>
      <c r="S353" s="78">
        <f t="shared" ref="S353:W353" si="63">ROUND(SUM(S348:S352),5)</f>
        <v>88444.72</v>
      </c>
      <c r="T353" s="88"/>
      <c r="U353" s="78">
        <f t="shared" si="63"/>
        <v>135120</v>
      </c>
      <c r="V353" s="88"/>
      <c r="W353" s="78">
        <f t="shared" si="63"/>
        <v>135100</v>
      </c>
      <c r="X353" s="23"/>
      <c r="Y353" s="102">
        <f>ROUND(SUM(Y348:Y352),5)</f>
        <v>155100</v>
      </c>
    </row>
    <row r="354" spans="2:25">
      <c r="B354" s="1"/>
      <c r="C354" s="1"/>
      <c r="D354" s="1"/>
      <c r="E354" s="1" t="s">
        <v>294</v>
      </c>
      <c r="F354" s="1"/>
      <c r="G354" s="1"/>
      <c r="H354" s="1"/>
      <c r="I354" s="1"/>
      <c r="J354" s="4"/>
      <c r="K354" s="37">
        <f>ROUND(K333+K343+K347+K353,5)</f>
        <v>578858.96</v>
      </c>
      <c r="M354" s="48">
        <f>ROUND(M333+M343+M347+M353,5)</f>
        <v>174072.88</v>
      </c>
      <c r="N354" s="31"/>
      <c r="O354" s="42">
        <f>ROUND(O333+O343+O347+O353,5)</f>
        <v>116498.81</v>
      </c>
      <c r="P354" s="18"/>
      <c r="Q354" s="72">
        <f>ROUND(Q333+Q343+Q347+Q353,5)</f>
        <v>103745.49</v>
      </c>
      <c r="R354" s="84"/>
      <c r="S354" s="72">
        <f>ROUND(S333+S343+S347+S353,5)</f>
        <v>95444.72</v>
      </c>
      <c r="T354" s="84"/>
      <c r="U354" s="72">
        <f>ROUND(U333+U343+U347+U353,5)</f>
        <v>199190.21</v>
      </c>
      <c r="V354" s="84"/>
      <c r="W354" s="72">
        <f>ROUND(W333+W343+W347+W353,5)</f>
        <v>151252</v>
      </c>
      <c r="X354" s="18"/>
      <c r="Y354" s="97">
        <f>ROUND(Y333+Y343+Y347+Y353,5)</f>
        <v>172956.35</v>
      </c>
    </row>
    <row r="355" spans="2:25">
      <c r="B355" s="1"/>
      <c r="C355" s="1"/>
      <c r="D355" s="1"/>
      <c r="E355" s="1" t="s">
        <v>295</v>
      </c>
      <c r="F355" s="1"/>
      <c r="G355" s="1"/>
      <c r="H355" s="1"/>
      <c r="I355" s="1"/>
      <c r="J355" s="4"/>
      <c r="K355" s="30"/>
      <c r="L355" s="92"/>
      <c r="M355" s="30"/>
      <c r="N355" s="30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</row>
    <row r="356" spans="2:25">
      <c r="B356" s="1"/>
      <c r="C356" s="1"/>
      <c r="D356" s="1"/>
      <c r="E356" s="1"/>
      <c r="F356" s="1" t="s">
        <v>296</v>
      </c>
      <c r="G356" s="1"/>
      <c r="H356" s="1"/>
      <c r="I356" s="1"/>
      <c r="J356" s="4"/>
      <c r="K356" s="37">
        <v>14738.98</v>
      </c>
      <c r="M356" s="48">
        <v>0</v>
      </c>
      <c r="N356" s="30"/>
      <c r="O356" s="42">
        <v>0</v>
      </c>
      <c r="P356" s="18"/>
      <c r="Q356" s="72">
        <v>0</v>
      </c>
      <c r="R356" s="84"/>
      <c r="S356" s="72">
        <v>0</v>
      </c>
      <c r="T356" s="84"/>
      <c r="U356" s="72">
        <f>+Q356+S356</f>
        <v>0</v>
      </c>
      <c r="V356" s="84"/>
      <c r="W356" s="72">
        <v>0</v>
      </c>
      <c r="X356" s="18"/>
      <c r="Y356" s="97">
        <v>0</v>
      </c>
    </row>
    <row r="357" spans="2:25">
      <c r="B357" s="1"/>
      <c r="C357" s="1"/>
      <c r="D357" s="1"/>
      <c r="E357" s="1"/>
      <c r="F357" s="1" t="s">
        <v>297</v>
      </c>
      <c r="G357" s="1"/>
      <c r="H357" s="1"/>
      <c r="I357" s="1"/>
      <c r="J357" s="4"/>
      <c r="K357" s="37">
        <v>21816.38</v>
      </c>
      <c r="M357" s="48">
        <v>0</v>
      </c>
      <c r="N357" s="30"/>
      <c r="O357" s="42"/>
      <c r="P357" s="18"/>
      <c r="Q357" s="72"/>
      <c r="R357" s="84"/>
      <c r="S357" s="72"/>
      <c r="T357" s="84"/>
      <c r="U357" s="72"/>
      <c r="V357" s="84"/>
      <c r="W357" s="72"/>
      <c r="X357" s="18"/>
      <c r="Y357" s="97"/>
    </row>
    <row r="358" spans="2:25">
      <c r="B358" s="1"/>
      <c r="C358" s="1"/>
      <c r="D358" s="1"/>
      <c r="E358" s="1"/>
      <c r="F358" s="1" t="s">
        <v>359</v>
      </c>
      <c r="G358" s="1"/>
      <c r="H358" s="1"/>
      <c r="I358" s="1"/>
      <c r="J358" s="4"/>
      <c r="K358" s="37">
        <v>0</v>
      </c>
      <c r="M358" s="48">
        <v>83994</v>
      </c>
      <c r="N358" s="30"/>
      <c r="O358" s="42">
        <v>0</v>
      </c>
      <c r="P358" s="18"/>
      <c r="Q358" s="72">
        <v>93000</v>
      </c>
      <c r="R358" s="84"/>
      <c r="S358" s="72">
        <v>0</v>
      </c>
      <c r="T358" s="84"/>
      <c r="U358" s="72">
        <f>+Q358+S358</f>
        <v>93000</v>
      </c>
      <c r="V358" s="84"/>
      <c r="W358" s="72">
        <v>93000</v>
      </c>
      <c r="X358" s="18"/>
      <c r="Y358" s="97">
        <v>0</v>
      </c>
    </row>
    <row r="359" spans="2:25">
      <c r="B359" s="1"/>
      <c r="C359" s="1"/>
      <c r="D359" s="1"/>
      <c r="E359" s="1"/>
      <c r="F359" s="1" t="s">
        <v>298</v>
      </c>
      <c r="G359" s="1"/>
      <c r="H359" s="1"/>
      <c r="I359" s="1"/>
      <c r="J359" s="4"/>
      <c r="K359" s="37">
        <v>1505121.02</v>
      </c>
      <c r="M359" s="48">
        <v>653736.15</v>
      </c>
      <c r="N359" s="30"/>
      <c r="O359" s="59">
        <v>30879.22</v>
      </c>
      <c r="P359" s="20"/>
      <c r="Q359" s="74">
        <v>15000</v>
      </c>
      <c r="R359" s="85"/>
      <c r="S359" s="74">
        <v>0</v>
      </c>
      <c r="T359" s="85"/>
      <c r="U359" s="74">
        <f>+S359+Q359</f>
        <v>15000</v>
      </c>
      <c r="V359" s="85"/>
      <c r="W359" s="74">
        <v>15000</v>
      </c>
      <c r="X359" s="20"/>
      <c r="Y359" s="99">
        <v>0</v>
      </c>
    </row>
    <row r="360" spans="2:25" ht="15.75" thickBot="1">
      <c r="B360" s="1"/>
      <c r="C360" s="1"/>
      <c r="D360" s="1"/>
      <c r="E360" s="1"/>
      <c r="F360" s="1" t="s">
        <v>299</v>
      </c>
      <c r="G360" s="1"/>
      <c r="H360" s="1"/>
      <c r="I360" s="1"/>
      <c r="J360" s="4"/>
      <c r="K360" s="38">
        <v>68400.399999999994</v>
      </c>
      <c r="M360" s="49">
        <v>0</v>
      </c>
      <c r="N360" s="31"/>
      <c r="O360" s="60"/>
      <c r="P360" s="21"/>
      <c r="Q360" s="75"/>
      <c r="R360" s="86"/>
      <c r="S360" s="75"/>
      <c r="T360" s="86"/>
      <c r="U360" s="75"/>
      <c r="V360" s="86"/>
      <c r="W360" s="75"/>
      <c r="X360" s="21"/>
      <c r="Y360" s="100"/>
    </row>
    <row r="361" spans="2:25">
      <c r="B361" s="1"/>
      <c r="C361" s="1"/>
      <c r="D361" s="1"/>
      <c r="E361" s="1" t="s">
        <v>300</v>
      </c>
      <c r="F361" s="1"/>
      <c r="G361" s="1"/>
      <c r="H361" s="1"/>
      <c r="I361" s="1"/>
      <c r="J361" s="4"/>
      <c r="K361" s="37">
        <f>ROUND(SUM(K355:K360),5)</f>
        <v>1610076.78</v>
      </c>
      <c r="M361" s="48">
        <f>ROUND(SUM(M355:M360),5)</f>
        <v>737730.15</v>
      </c>
      <c r="N361" s="30"/>
      <c r="O361" s="42">
        <f>ROUND(SUM(O355:O360),5)</f>
        <v>30879.22</v>
      </c>
      <c r="P361" s="18"/>
      <c r="Q361" s="72">
        <f t="shared" ref="Q361:Y361" si="64">ROUND(SUM(Q355:Q360),5)</f>
        <v>108000</v>
      </c>
      <c r="R361" s="84"/>
      <c r="S361" s="72">
        <f t="shared" si="64"/>
        <v>0</v>
      </c>
      <c r="T361" s="84"/>
      <c r="U361" s="72">
        <f t="shared" si="64"/>
        <v>108000</v>
      </c>
      <c r="V361" s="84"/>
      <c r="W361" s="72">
        <f t="shared" si="64"/>
        <v>108000</v>
      </c>
      <c r="X361" s="18"/>
      <c r="Y361" s="97">
        <f t="shared" si="64"/>
        <v>0</v>
      </c>
    </row>
    <row r="362" spans="2:25">
      <c r="B362" s="1"/>
      <c r="C362" s="1"/>
      <c r="D362" s="1"/>
      <c r="E362" s="1" t="s">
        <v>301</v>
      </c>
      <c r="F362" s="1"/>
      <c r="G362" s="1"/>
      <c r="H362" s="1"/>
      <c r="I362" s="1"/>
      <c r="J362" s="4"/>
      <c r="K362" s="30"/>
      <c r="L362" s="92"/>
      <c r="M362" s="30"/>
      <c r="N362" s="30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</row>
    <row r="363" spans="2:25">
      <c r="B363" s="1"/>
      <c r="C363" s="1"/>
      <c r="D363" s="1"/>
      <c r="E363" s="1"/>
      <c r="F363" s="1" t="s">
        <v>302</v>
      </c>
      <c r="G363" s="1"/>
      <c r="H363" s="1"/>
      <c r="I363" s="1"/>
      <c r="J363" s="4"/>
      <c r="K363" s="37">
        <v>144721.88</v>
      </c>
      <c r="M363" s="48">
        <v>75445.02</v>
      </c>
      <c r="N363" s="30"/>
      <c r="O363" s="42">
        <v>160827.07999999999</v>
      </c>
      <c r="P363" s="18"/>
      <c r="Q363" s="72">
        <v>155768.66</v>
      </c>
      <c r="R363" s="84"/>
      <c r="S363" s="72">
        <v>0</v>
      </c>
      <c r="T363" s="84"/>
      <c r="U363" s="72">
        <f>+Q363+S363</f>
        <v>155768.66</v>
      </c>
      <c r="V363" s="84"/>
      <c r="W363" s="73">
        <v>153353.57</v>
      </c>
      <c r="X363" s="19"/>
      <c r="Y363" s="98">
        <v>186818.67</v>
      </c>
    </row>
    <row r="364" spans="2:25" ht="15.75" thickBot="1">
      <c r="B364" s="1"/>
      <c r="C364" s="1"/>
      <c r="D364" s="1"/>
      <c r="E364" s="1"/>
      <c r="F364" s="1" t="s">
        <v>303</v>
      </c>
      <c r="G364" s="1"/>
      <c r="H364" s="1"/>
      <c r="I364" s="1"/>
      <c r="J364" s="4"/>
      <c r="K364" s="38">
        <v>21274.880000000001</v>
      </c>
      <c r="M364" s="49">
        <v>30713.99</v>
      </c>
      <c r="N364" s="31"/>
      <c r="O364" s="59">
        <v>49372.51</v>
      </c>
      <c r="P364" s="20"/>
      <c r="Q364" s="74">
        <v>60591.75</v>
      </c>
      <c r="R364" s="85"/>
      <c r="S364" s="74">
        <v>0</v>
      </c>
      <c r="T364" s="85"/>
      <c r="U364" s="75">
        <f>+S364+Q364</f>
        <v>60591.75</v>
      </c>
      <c r="V364" s="85"/>
      <c r="W364" s="73">
        <v>58373.43</v>
      </c>
      <c r="X364" s="19"/>
      <c r="Y364" s="98">
        <v>54409.47</v>
      </c>
    </row>
    <row r="365" spans="2:25" ht="15.75" thickBot="1">
      <c r="B365" s="1"/>
      <c r="C365" s="1"/>
      <c r="D365" s="1"/>
      <c r="E365" s="1" t="s">
        <v>304</v>
      </c>
      <c r="F365" s="1"/>
      <c r="G365" s="1"/>
      <c r="H365" s="1"/>
      <c r="I365" s="1"/>
      <c r="J365" s="4"/>
      <c r="K365" s="37">
        <f>ROUND(SUM(K362:K364),5)</f>
        <v>165996.76</v>
      </c>
      <c r="M365" s="48">
        <f>ROUND(SUM(M362:M364),5)</f>
        <v>106159.01</v>
      </c>
      <c r="N365" s="30"/>
      <c r="O365" s="61">
        <f>ROUND(SUM(O362:O364),5)</f>
        <v>210199.59</v>
      </c>
      <c r="P365" s="22"/>
      <c r="Q365" s="77">
        <f>ROUND(SUM(Q362:Q364),5)</f>
        <v>216360.41</v>
      </c>
      <c r="R365" s="87"/>
      <c r="S365" s="77">
        <f t="shared" ref="S365:W365" si="65">ROUND(SUM(S362:S364),5)</f>
        <v>0</v>
      </c>
      <c r="T365" s="87"/>
      <c r="U365" s="77">
        <f t="shared" si="65"/>
        <v>216360.41</v>
      </c>
      <c r="V365" s="87"/>
      <c r="W365" s="77">
        <f t="shared" si="65"/>
        <v>211727</v>
      </c>
      <c r="X365" s="22"/>
      <c r="Y365" s="101">
        <f>ROUND(SUM(Y362:Y364),5)</f>
        <v>241228.14</v>
      </c>
    </row>
    <row r="366" spans="2:25">
      <c r="B366" s="1"/>
      <c r="C366" s="1"/>
      <c r="D366" s="1"/>
      <c r="E366" s="1" t="s">
        <v>305</v>
      </c>
      <c r="F366" s="1"/>
      <c r="G366" s="1"/>
      <c r="H366" s="1"/>
      <c r="I366" s="1"/>
      <c r="J366" s="4"/>
      <c r="K366" s="30"/>
      <c r="L366" s="92"/>
      <c r="M366" s="30"/>
      <c r="N366" s="30"/>
      <c r="O366" s="85"/>
      <c r="P366" s="87"/>
      <c r="Q366" s="85"/>
      <c r="R366" s="85"/>
      <c r="S366" s="85"/>
      <c r="T366" s="85"/>
      <c r="U366" s="85"/>
      <c r="V366" s="85"/>
      <c r="W366" s="85"/>
      <c r="X366" s="87"/>
      <c r="Y366" s="85"/>
    </row>
    <row r="367" spans="2:25" ht="15.75" thickBot="1">
      <c r="B367" s="1"/>
      <c r="C367" s="1"/>
      <c r="D367" s="1"/>
      <c r="E367" s="1"/>
      <c r="F367" s="1" t="s">
        <v>306</v>
      </c>
      <c r="G367" s="1"/>
      <c r="H367" s="1"/>
      <c r="I367" s="1"/>
      <c r="J367" s="4"/>
      <c r="K367" s="37">
        <v>0</v>
      </c>
      <c r="M367" s="48">
        <v>983.05</v>
      </c>
      <c r="N367" s="30"/>
      <c r="O367" s="60">
        <v>2411.44</v>
      </c>
      <c r="P367" s="21"/>
      <c r="Q367" s="75">
        <v>1394.4</v>
      </c>
      <c r="R367" s="86"/>
      <c r="S367" s="75">
        <v>1071.5999999999999</v>
      </c>
      <c r="T367" s="86"/>
      <c r="U367" s="75">
        <f>+S367+Q367</f>
        <v>2466</v>
      </c>
      <c r="V367" s="86"/>
      <c r="W367" s="75">
        <v>1500</v>
      </c>
      <c r="X367" s="21"/>
      <c r="Y367" s="100">
        <v>3000</v>
      </c>
    </row>
    <row r="368" spans="2:25" ht="15.75" thickBot="1">
      <c r="B368" s="1"/>
      <c r="C368" s="1"/>
      <c r="D368" s="1" t="s">
        <v>307</v>
      </c>
      <c r="E368" s="1"/>
      <c r="F368" s="1"/>
      <c r="G368" s="1"/>
      <c r="H368" s="1"/>
      <c r="I368" s="1"/>
      <c r="J368" s="4"/>
      <c r="K368" s="41">
        <f>ROUND(SUM(K91:K91)+K139+K235+SUM(K266:K268)+K286+K292+K332+K354+K361+K365+K367,5)</f>
        <v>3470894.4</v>
      </c>
      <c r="L368" s="6"/>
      <c r="M368" s="52">
        <f>ROUND(SUM(M91:M91)+M139+M235+SUM(M266:M268)+M286+M292+M332+M354+M361+M365+M367,5)</f>
        <v>2090579.27</v>
      </c>
      <c r="N368" s="31"/>
      <c r="O368" s="59">
        <f>ROUND(O91+SUM(O139:O139)+O235+SUM(O266:O268)+O286+O292+O332+O354+O361+O365+O367,5)</f>
        <v>1616983.17</v>
      </c>
      <c r="P368" s="20"/>
      <c r="Q368" s="74">
        <f>ROUND(Q91+SUM(Q139:Q139)+Q235+SUM(Q266:Q268)+Q286+Q292+Q332+Q354+Q361+Q365+Q367,5)</f>
        <v>1068706.74</v>
      </c>
      <c r="R368" s="85"/>
      <c r="S368" s="74">
        <f>ROUND(S91+SUM(S139:S139)+S235+SUM(S266:S268)+S286+S292+S332+S354+S361+S365+S367,5)</f>
        <v>632995.92000000004</v>
      </c>
      <c r="T368" s="85"/>
      <c r="U368" s="74">
        <f>ROUND(U91+SUM(U139:U139)+U235+SUM(U266:U268)+U286+U292+U332+U354+U361+U365+U367,5)</f>
        <v>1701702.66</v>
      </c>
      <c r="V368" s="85"/>
      <c r="W368" s="74">
        <f>ROUND(W91+SUM(W139:W139)+W235+SUM(W266:W268)+W286+W292+W332+W354+W361+W365+W367,5)</f>
        <v>1705937</v>
      </c>
      <c r="X368" s="20"/>
      <c r="Y368" s="99">
        <f>ROUND(Y91+SUM(Y139:Y139)+Y235+SUM(Y266:Y268)+Y286+Y292+Y332+Y354+Y361+Y365+Y367,5)</f>
        <v>1549143</v>
      </c>
    </row>
    <row r="369" spans="2:25" ht="15.75" thickBot="1">
      <c r="B369" s="1" t="s">
        <v>308</v>
      </c>
      <c r="C369" s="1"/>
      <c r="D369" s="1"/>
      <c r="E369" s="1"/>
      <c r="F369" s="1"/>
      <c r="G369" s="1"/>
      <c r="H369" s="1"/>
      <c r="I369" s="1"/>
      <c r="J369" s="4"/>
      <c r="K369" s="43">
        <f>ROUND(K3+K89-K368,5)</f>
        <v>565086.80000000005</v>
      </c>
      <c r="M369" s="54">
        <f>ROUND(M3+M89-M368,5)</f>
        <v>-297480.18</v>
      </c>
      <c r="N369" s="30"/>
      <c r="O369" s="63">
        <f>ROUND(O88-O368,5)</f>
        <v>200460.13</v>
      </c>
      <c r="P369" s="24"/>
      <c r="Q369" s="79">
        <f>ROUND(Q88-Q368,5)</f>
        <v>508290.67</v>
      </c>
      <c r="R369" s="89"/>
      <c r="S369" s="79">
        <f>ROUND(S88-S368,5)</f>
        <v>-420391.93</v>
      </c>
      <c r="T369" s="89"/>
      <c r="U369" s="79">
        <f>ROUND(U88-U368,5)</f>
        <v>87898.74</v>
      </c>
      <c r="V369" s="89"/>
      <c r="W369" s="79">
        <f>ROUND(W88-W368,5)</f>
        <v>0</v>
      </c>
      <c r="X369" s="24"/>
      <c r="Y369" s="103">
        <f>ROUND(Y88-Y368,5)</f>
        <v>0</v>
      </c>
    </row>
    <row r="370" spans="2:25" ht="15.75" thickTop="1">
      <c r="B370" s="1" t="s">
        <v>309</v>
      </c>
      <c r="C370" s="1"/>
      <c r="D370" s="1"/>
      <c r="E370" s="1"/>
      <c r="F370" s="1"/>
      <c r="G370" s="1"/>
      <c r="H370" s="1"/>
      <c r="I370" s="1"/>
      <c r="J370" s="4"/>
      <c r="K370" s="30"/>
      <c r="L370" s="92"/>
      <c r="M370" s="30"/>
      <c r="N370" s="3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</row>
    <row r="371" spans="2:25">
      <c r="B371" s="1"/>
      <c r="C371" s="1"/>
      <c r="D371" s="1" t="s">
        <v>310</v>
      </c>
      <c r="E371" s="1"/>
      <c r="F371" s="1"/>
      <c r="G371" s="1"/>
      <c r="H371" s="1"/>
      <c r="I371" s="1"/>
      <c r="J371" s="4"/>
      <c r="K371" s="30"/>
      <c r="L371" s="92"/>
      <c r="M371" s="30"/>
      <c r="N371" s="30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2:25">
      <c r="B372" s="1"/>
      <c r="C372" s="1"/>
      <c r="D372" s="1"/>
      <c r="E372" s="1" t="s">
        <v>311</v>
      </c>
      <c r="F372" s="1"/>
      <c r="G372" s="1"/>
      <c r="H372" s="1"/>
      <c r="I372" s="1"/>
      <c r="J372" s="4"/>
      <c r="K372" s="30"/>
      <c r="L372" s="92"/>
      <c r="M372" s="30"/>
      <c r="N372" s="30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2:25">
      <c r="B373" s="1"/>
      <c r="C373" s="1"/>
      <c r="D373" s="1"/>
      <c r="E373" s="1"/>
      <c r="F373" s="1" t="s">
        <v>360</v>
      </c>
      <c r="G373" s="1"/>
      <c r="H373" s="1"/>
      <c r="I373" s="1"/>
      <c r="J373" s="4"/>
      <c r="K373" s="37">
        <v>12150</v>
      </c>
      <c r="M373" s="48">
        <v>17520</v>
      </c>
      <c r="N373" s="30"/>
      <c r="O373" s="42">
        <v>19805.11</v>
      </c>
      <c r="P373" s="18"/>
      <c r="Q373" s="72">
        <v>9427.0300000000007</v>
      </c>
      <c r="R373" s="84"/>
      <c r="S373" s="72">
        <v>0</v>
      </c>
      <c r="T373" s="84"/>
      <c r="U373" s="72">
        <f t="shared" ref="U373:U380" si="66">+S373+Q373</f>
        <v>9427.0300000000007</v>
      </c>
      <c r="V373" s="84"/>
      <c r="W373" s="72">
        <v>0</v>
      </c>
      <c r="X373" s="18"/>
      <c r="Y373" s="97">
        <v>0</v>
      </c>
    </row>
    <row r="374" spans="2:25">
      <c r="B374" s="1"/>
      <c r="C374" s="1"/>
      <c r="D374" s="1"/>
      <c r="E374" s="1"/>
      <c r="F374" s="1" t="s">
        <v>361</v>
      </c>
      <c r="G374" s="1"/>
      <c r="H374" s="1"/>
      <c r="I374" s="1"/>
      <c r="J374" s="4"/>
      <c r="K374" s="37">
        <v>1300</v>
      </c>
      <c r="M374" s="48">
        <v>2500</v>
      </c>
      <c r="N374" s="30"/>
      <c r="O374" s="42">
        <v>500</v>
      </c>
      <c r="P374" s="18"/>
      <c r="Q374" s="72">
        <v>-1241.76</v>
      </c>
      <c r="R374" s="84"/>
      <c r="S374" s="72">
        <v>0</v>
      </c>
      <c r="T374" s="84"/>
      <c r="U374" s="72">
        <f t="shared" si="66"/>
        <v>-1241.76</v>
      </c>
      <c r="V374" s="84"/>
      <c r="W374" s="72">
        <v>0</v>
      </c>
      <c r="X374" s="18"/>
      <c r="Y374" s="97">
        <v>0</v>
      </c>
    </row>
    <row r="375" spans="2:25">
      <c r="B375" s="1"/>
      <c r="C375" s="1"/>
      <c r="D375" s="1"/>
      <c r="E375" s="1"/>
      <c r="F375" s="1" t="s">
        <v>362</v>
      </c>
      <c r="G375" s="1"/>
      <c r="H375" s="1"/>
      <c r="I375" s="1"/>
      <c r="J375" s="4"/>
      <c r="K375" s="37">
        <v>20719</v>
      </c>
      <c r="M375" s="48">
        <v>26073.3</v>
      </c>
      <c r="N375" s="30"/>
      <c r="O375" s="42">
        <v>22513.89</v>
      </c>
      <c r="P375" s="18"/>
      <c r="Q375" s="72">
        <v>31025.54</v>
      </c>
      <c r="R375" s="84"/>
      <c r="S375" s="72">
        <v>0</v>
      </c>
      <c r="T375" s="84"/>
      <c r="U375" s="72">
        <f t="shared" si="66"/>
        <v>31025.54</v>
      </c>
      <c r="V375" s="84"/>
      <c r="W375" s="72">
        <v>0</v>
      </c>
      <c r="X375" s="18"/>
      <c r="Y375" s="97">
        <v>0</v>
      </c>
    </row>
    <row r="376" spans="2:25">
      <c r="B376" s="1"/>
      <c r="C376" s="1"/>
      <c r="D376" s="1"/>
      <c r="E376" s="1"/>
      <c r="F376" s="1" t="s">
        <v>363</v>
      </c>
      <c r="G376" s="1"/>
      <c r="H376" s="1"/>
      <c r="I376" s="1"/>
      <c r="J376" s="4"/>
      <c r="K376" s="37">
        <v>2207</v>
      </c>
      <c r="M376" s="48">
        <v>3330</v>
      </c>
      <c r="N376" s="30"/>
      <c r="O376" s="42">
        <v>2290.35</v>
      </c>
      <c r="P376" s="18"/>
      <c r="Q376" s="72">
        <v>2180</v>
      </c>
      <c r="R376" s="84"/>
      <c r="S376" s="72">
        <v>0</v>
      </c>
      <c r="T376" s="84"/>
      <c r="U376" s="72">
        <f t="shared" si="66"/>
        <v>2180</v>
      </c>
      <c r="V376" s="84"/>
      <c r="W376" s="72">
        <v>0</v>
      </c>
      <c r="X376" s="18"/>
      <c r="Y376" s="97">
        <v>0</v>
      </c>
    </row>
    <row r="377" spans="2:25">
      <c r="B377" s="1"/>
      <c r="C377" s="1"/>
      <c r="D377" s="1"/>
      <c r="E377" s="1"/>
      <c r="F377" s="1" t="s">
        <v>312</v>
      </c>
      <c r="G377" s="1"/>
      <c r="H377" s="1"/>
      <c r="I377" s="1"/>
      <c r="J377" s="4"/>
      <c r="K377" s="37">
        <v>0</v>
      </c>
      <c r="M377" s="48">
        <v>955</v>
      </c>
      <c r="N377" s="30"/>
      <c r="O377" s="59">
        <v>1251.98</v>
      </c>
      <c r="P377" s="20"/>
      <c r="Q377" s="74">
        <v>563.61</v>
      </c>
      <c r="R377" s="85"/>
      <c r="S377" s="74">
        <v>0</v>
      </c>
      <c r="T377" s="85"/>
      <c r="U377" s="72">
        <f t="shared" si="66"/>
        <v>563.61</v>
      </c>
      <c r="V377" s="84"/>
      <c r="W377" s="74">
        <v>0</v>
      </c>
      <c r="X377" s="20"/>
      <c r="Y377" s="99">
        <v>0</v>
      </c>
    </row>
    <row r="378" spans="2:25">
      <c r="B378" s="1"/>
      <c r="C378" s="1"/>
      <c r="D378" s="1"/>
      <c r="E378" s="1"/>
      <c r="F378" s="1" t="s">
        <v>364</v>
      </c>
      <c r="G378" s="1"/>
      <c r="H378" s="1"/>
      <c r="I378" s="1"/>
      <c r="J378" s="4"/>
      <c r="K378" s="37">
        <v>-627.65</v>
      </c>
      <c r="M378" s="48">
        <v>-38763.879999999997</v>
      </c>
      <c r="N378" s="30"/>
      <c r="O378" s="59">
        <v>-12638.73</v>
      </c>
      <c r="P378" s="20"/>
      <c r="Q378" s="74">
        <v>-16142.08</v>
      </c>
      <c r="R378" s="85"/>
      <c r="S378" s="74">
        <v>0</v>
      </c>
      <c r="T378" s="85"/>
      <c r="U378" s="72">
        <f t="shared" si="66"/>
        <v>-16142.08</v>
      </c>
      <c r="V378" s="84"/>
      <c r="W378" s="74">
        <v>0</v>
      </c>
      <c r="X378" s="20"/>
      <c r="Y378" s="99">
        <v>0</v>
      </c>
    </row>
    <row r="379" spans="2:25">
      <c r="B379" s="1"/>
      <c r="C379" s="1"/>
      <c r="D379" s="1"/>
      <c r="E379" s="1"/>
      <c r="F379" s="1" t="s">
        <v>313</v>
      </c>
      <c r="G379" s="1"/>
      <c r="H379" s="1"/>
      <c r="I379" s="1"/>
      <c r="J379" s="4"/>
      <c r="K379" s="37">
        <v>-100</v>
      </c>
      <c r="M379" s="48">
        <v>0</v>
      </c>
      <c r="N379" s="30"/>
      <c r="O379" s="59"/>
      <c r="P379" s="20"/>
      <c r="Q379" s="74"/>
      <c r="R379" s="85"/>
      <c r="S379" s="74"/>
      <c r="T379" s="85"/>
      <c r="U379" s="72"/>
      <c r="V379" s="84"/>
      <c r="W379" s="74"/>
      <c r="X379" s="20"/>
      <c r="Y379" s="99"/>
    </row>
    <row r="380" spans="2:25" ht="15.75" thickBot="1">
      <c r="B380" s="1"/>
      <c r="C380" s="1"/>
      <c r="D380" s="1"/>
      <c r="E380" s="1"/>
      <c r="F380" s="1" t="s">
        <v>365</v>
      </c>
      <c r="G380" s="1"/>
      <c r="H380" s="1"/>
      <c r="I380" s="1"/>
      <c r="J380" s="4"/>
      <c r="K380" s="39">
        <v>-13766.4</v>
      </c>
      <c r="M380" s="50">
        <v>-9.66</v>
      </c>
      <c r="N380" s="31"/>
      <c r="O380" s="59">
        <v>-36838.769999999997</v>
      </c>
      <c r="P380" s="20"/>
      <c r="Q380" s="74">
        <v>-4233.1000000000004</v>
      </c>
      <c r="R380" s="85"/>
      <c r="S380" s="74">
        <v>0</v>
      </c>
      <c r="T380" s="85"/>
      <c r="U380" s="74">
        <f t="shared" si="66"/>
        <v>-4233.1000000000004</v>
      </c>
      <c r="V380" s="85"/>
      <c r="W380" s="74">
        <v>0</v>
      </c>
      <c r="X380" s="20"/>
      <c r="Y380" s="99">
        <v>0</v>
      </c>
    </row>
    <row r="381" spans="2:25">
      <c r="B381" s="1"/>
      <c r="C381" s="1"/>
      <c r="D381" s="1"/>
      <c r="E381" s="1"/>
      <c r="F381" s="1"/>
      <c r="G381" s="1"/>
      <c r="H381" s="1" t="s">
        <v>314</v>
      </c>
      <c r="I381" s="1"/>
      <c r="J381" s="4"/>
      <c r="K381" s="40">
        <f>ROUND(SUM(K372:K380),5)</f>
        <v>21881.95</v>
      </c>
      <c r="M381" s="51">
        <f>ROUND(SUM(M372:M380),5)</f>
        <v>11604.76</v>
      </c>
      <c r="N381" s="31"/>
      <c r="O381" s="61">
        <f>ROUND(SUM(O373:O380),5)</f>
        <v>-3116.17</v>
      </c>
      <c r="P381" s="22"/>
      <c r="Q381" s="77">
        <f>ROUND(SUM(Q373:Q380),5)</f>
        <v>21579.24</v>
      </c>
      <c r="R381" s="87"/>
      <c r="S381" s="77">
        <f t="shared" ref="S381:W381" si="67">ROUND(SUM(S373:S380),5)</f>
        <v>0</v>
      </c>
      <c r="T381" s="87"/>
      <c r="U381" s="77">
        <f t="shared" si="67"/>
        <v>21579.24</v>
      </c>
      <c r="V381" s="87"/>
      <c r="W381" s="77">
        <f t="shared" si="67"/>
        <v>0</v>
      </c>
      <c r="X381" s="22"/>
      <c r="Y381" s="101">
        <f>ROUND(SUM(Y373:Y380),5)</f>
        <v>0</v>
      </c>
    </row>
    <row r="382" spans="2:25" ht="15.75" thickBot="1">
      <c r="B382" s="1"/>
      <c r="C382" s="1"/>
      <c r="D382" s="1"/>
      <c r="E382" s="1"/>
      <c r="F382" s="1"/>
      <c r="G382" s="1"/>
      <c r="H382" s="1"/>
      <c r="I382" s="1"/>
      <c r="J382" s="4"/>
      <c r="K382" s="38"/>
      <c r="L382" s="13"/>
      <c r="M382" s="49"/>
      <c r="N382" s="31"/>
      <c r="O382" s="64"/>
      <c r="P382" s="19"/>
      <c r="Q382" s="73"/>
      <c r="R382" s="91"/>
      <c r="S382" s="73"/>
      <c r="T382" s="91"/>
      <c r="U382" s="73"/>
      <c r="V382" s="91"/>
      <c r="W382" s="73"/>
      <c r="X382" s="19"/>
      <c r="Y382" s="98"/>
    </row>
    <row r="383" spans="2:25" ht="15.75" thickBot="1">
      <c r="B383" s="1" t="s">
        <v>315</v>
      </c>
      <c r="C383" s="1"/>
      <c r="D383" s="1"/>
      <c r="E383" s="1"/>
      <c r="F383" s="1"/>
      <c r="G383" s="1"/>
      <c r="H383" s="1"/>
      <c r="I383" s="1"/>
      <c r="J383" s="1"/>
      <c r="K383" s="44">
        <f>ROUND(K369+K381,5)</f>
        <v>586968.75</v>
      </c>
      <c r="L383" s="34"/>
      <c r="M383" s="55">
        <f>ROUND(M369+M381,5)</f>
        <v>-285875.42</v>
      </c>
      <c r="N383" s="33"/>
      <c r="O383" s="63">
        <f>ROUND(O381+O369,2)</f>
        <v>197343.96</v>
      </c>
      <c r="P383" s="27"/>
      <c r="Q383" s="79">
        <f>ROUND(Q381+Q369,2)</f>
        <v>529869.91</v>
      </c>
      <c r="R383" s="89"/>
      <c r="S383" s="79">
        <f>ROUND(S381+S369,2)</f>
        <v>-420391.93</v>
      </c>
      <c r="T383" s="89"/>
      <c r="U383" s="79">
        <f>ROUND(U381+U369,2)</f>
        <v>109477.98</v>
      </c>
      <c r="V383" s="89"/>
      <c r="W383" s="79">
        <f>ROUND(W381+W369,2)</f>
        <v>0</v>
      </c>
      <c r="X383" s="24"/>
      <c r="Y383" s="103">
        <f>ROUND(Y381+Y369,2)</f>
        <v>0</v>
      </c>
    </row>
    <row r="384" spans="2:25" ht="15.75" thickTop="1"/>
    <row r="386" spans="1:26" s="7" customFormat="1">
      <c r="A386"/>
      <c r="B386"/>
      <c r="C386"/>
      <c r="D386"/>
      <c r="E386"/>
      <c r="F386"/>
      <c r="G386"/>
      <c r="H386"/>
      <c r="I386"/>
      <c r="J386" s="11"/>
      <c r="K386" s="45"/>
      <c r="L386"/>
      <c r="M386" s="56"/>
      <c r="N386" s="32"/>
      <c r="O386" s="65"/>
      <c r="P386"/>
      <c r="Q386" s="80"/>
      <c r="R386" s="92"/>
      <c r="S386" s="80"/>
      <c r="T386" s="92"/>
      <c r="U386" s="80"/>
      <c r="V386" s="92"/>
      <c r="W386" s="80"/>
      <c r="X386"/>
      <c r="Y386" s="104"/>
      <c r="Z386"/>
    </row>
    <row r="387" spans="1:26">
      <c r="Z387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O395" s="66"/>
      <c r="P395" s="7"/>
      <c r="Q395" s="81"/>
      <c r="R395" s="93"/>
      <c r="S395" s="81"/>
      <c r="T395" s="93"/>
      <c r="U395" s="81"/>
      <c r="V395" s="93"/>
      <c r="W395" s="81"/>
      <c r="X395" s="7"/>
      <c r="Y395" s="105"/>
    </row>
  </sheetData>
  <pageMargins left="0.7" right="0.7" top="0.75" bottom="0.55000000000000004" header="0.1" footer="0.3"/>
  <pageSetup scale="80" fitToHeight="0" orientation="landscape" r:id="rId1"/>
  <headerFooter>
    <oddHeader>&amp;L&amp;"Arial,Bold"&amp;8 3:49 PM 10/15/16 Accrual Basis&amp;C&amp;"Arial,Bold"&amp;12 TOWN OF BOULDER JUNCTION&amp;14 2017 Budget Worksheet</oddHeader>
    <oddFooter>&amp;R&amp;"Arial,Bold"&amp;8 Page &amp;P of &amp;N</oddFooter>
  </headerFooter>
  <rowBreaks count="7" manualBreakCount="7">
    <brk id="45" max="16383" man="1"/>
    <brk id="81" max="16383" man="1"/>
    <brk id="167" max="16383" man="1"/>
    <brk id="208" max="16383" man="1"/>
    <brk id="292" max="16383" man="1"/>
    <brk id="332" max="16383" man="1"/>
    <brk id="369" max="16383" man="1"/>
  </rowBreaks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opLeftCell="A13" workbookViewId="0">
      <selection activeCell="L52" sqref="L52"/>
    </sheetView>
  </sheetViews>
  <sheetFormatPr defaultRowHeight="15"/>
  <cols>
    <col min="1" max="1" width="3.85546875" customWidth="1"/>
    <col min="2" max="2" width="27.140625" customWidth="1"/>
    <col min="3" max="3" width="10" customWidth="1"/>
    <col min="4" max="4" width="13.85546875" customWidth="1"/>
    <col min="5" max="5" width="14" customWidth="1"/>
    <col min="6" max="6" width="15.5703125" customWidth="1"/>
    <col min="7" max="7" width="6.140625" customWidth="1"/>
    <col min="9" max="9" width="7" customWidth="1"/>
  </cols>
  <sheetData>
    <row r="1" spans="1:9" ht="23.25">
      <c r="B1" s="113" t="s">
        <v>376</v>
      </c>
      <c r="C1" s="113"/>
    </row>
    <row r="2" spans="1:9" ht="21">
      <c r="B2" s="112" t="s">
        <v>446</v>
      </c>
      <c r="C2" s="112"/>
    </row>
    <row r="3" spans="1:9" ht="15.75" thickBot="1">
      <c r="B3" t="s">
        <v>447</v>
      </c>
    </row>
    <row r="4" spans="1:9" ht="19.5" thickBot="1">
      <c r="B4" s="109" t="s">
        <v>378</v>
      </c>
      <c r="C4" s="114" t="s">
        <v>377</v>
      </c>
      <c r="D4" s="110" t="s">
        <v>374</v>
      </c>
      <c r="E4" s="111" t="s">
        <v>375</v>
      </c>
      <c r="F4" s="136"/>
      <c r="H4" s="118" t="s">
        <v>442</v>
      </c>
      <c r="I4" s="119" t="s">
        <v>443</v>
      </c>
    </row>
    <row r="5" spans="1:9">
      <c r="A5">
        <v>1</v>
      </c>
      <c r="B5" s="132" t="s">
        <v>405</v>
      </c>
      <c r="C5" s="133" t="s">
        <v>394</v>
      </c>
      <c r="D5" s="134">
        <v>202</v>
      </c>
      <c r="E5" s="135">
        <v>44000</v>
      </c>
      <c r="F5" s="137"/>
      <c r="H5" s="116"/>
    </row>
    <row r="6" spans="1:9">
      <c r="A6">
        <v>2</v>
      </c>
      <c r="B6" s="132" t="s">
        <v>437</v>
      </c>
      <c r="C6" s="133" t="s">
        <v>394</v>
      </c>
      <c r="D6" s="134">
        <v>292</v>
      </c>
      <c r="E6" s="135">
        <f>H6*I6</f>
        <v>41600</v>
      </c>
      <c r="F6" s="137"/>
      <c r="H6" s="116">
        <v>20</v>
      </c>
      <c r="I6">
        <v>2080</v>
      </c>
    </row>
    <row r="7" spans="1:9">
      <c r="A7">
        <v>3</v>
      </c>
      <c r="B7" s="132" t="s">
        <v>422</v>
      </c>
      <c r="C7" s="133" t="s">
        <v>394</v>
      </c>
      <c r="D7" s="134">
        <v>360</v>
      </c>
      <c r="E7" s="135">
        <v>43000</v>
      </c>
      <c r="F7" s="137"/>
      <c r="H7" s="116"/>
    </row>
    <row r="8" spans="1:9">
      <c r="A8">
        <v>4</v>
      </c>
      <c r="B8" s="132" t="s">
        <v>413</v>
      </c>
      <c r="C8" s="133" t="s">
        <v>394</v>
      </c>
      <c r="D8" s="134">
        <v>378</v>
      </c>
      <c r="E8" s="135">
        <v>16857</v>
      </c>
      <c r="F8" s="137"/>
      <c r="H8" s="116"/>
    </row>
    <row r="9" spans="1:9">
      <c r="A9">
        <v>5</v>
      </c>
      <c r="B9" s="132" t="s">
        <v>434</v>
      </c>
      <c r="C9" s="133" t="s">
        <v>394</v>
      </c>
      <c r="D9" s="134">
        <v>422</v>
      </c>
      <c r="E9" s="135">
        <f>H9*I9</f>
        <v>44907.199999999997</v>
      </c>
      <c r="F9" s="137"/>
      <c r="H9" s="116">
        <v>21.59</v>
      </c>
      <c r="I9">
        <v>2080</v>
      </c>
    </row>
    <row r="10" spans="1:9">
      <c r="A10">
        <v>6</v>
      </c>
      <c r="B10" s="132" t="s">
        <v>402</v>
      </c>
      <c r="C10" s="133" t="s">
        <v>394</v>
      </c>
      <c r="D10" s="134">
        <v>425</v>
      </c>
      <c r="E10" s="135">
        <v>32000</v>
      </c>
      <c r="F10" s="137"/>
      <c r="H10" s="116"/>
    </row>
    <row r="11" spans="1:9">
      <c r="A11">
        <v>7</v>
      </c>
      <c r="B11" s="132" t="s">
        <v>407</v>
      </c>
      <c r="C11" s="133" t="s">
        <v>394</v>
      </c>
      <c r="D11" s="134">
        <v>433</v>
      </c>
      <c r="E11" s="135">
        <f>H11*I11</f>
        <v>30160</v>
      </c>
      <c r="F11" s="137"/>
      <c r="H11" s="116">
        <v>14.5</v>
      </c>
      <c r="I11">
        <v>2080</v>
      </c>
    </row>
    <row r="12" spans="1:9">
      <c r="A12">
        <v>8</v>
      </c>
      <c r="B12" s="132" t="s">
        <v>403</v>
      </c>
      <c r="C12" s="133" t="s">
        <v>394</v>
      </c>
      <c r="D12" s="134">
        <v>450</v>
      </c>
      <c r="E12" s="135">
        <v>43500</v>
      </c>
      <c r="F12" s="137"/>
      <c r="H12" s="116"/>
    </row>
    <row r="13" spans="1:9">
      <c r="A13">
        <v>9</v>
      </c>
      <c r="B13" s="132" t="s">
        <v>438</v>
      </c>
      <c r="C13" s="133" t="s">
        <v>394</v>
      </c>
      <c r="D13" s="134">
        <v>487</v>
      </c>
      <c r="E13" s="135">
        <f>H13*I13</f>
        <v>36004.799999999996</v>
      </c>
      <c r="F13" s="137"/>
      <c r="H13" s="116">
        <v>17.309999999999999</v>
      </c>
      <c r="I13">
        <v>2080</v>
      </c>
    </row>
    <row r="14" spans="1:9">
      <c r="A14">
        <v>10</v>
      </c>
      <c r="B14" s="132" t="s">
        <v>424</v>
      </c>
      <c r="C14" s="133" t="s">
        <v>394</v>
      </c>
      <c r="D14" s="134">
        <v>503</v>
      </c>
      <c r="E14" s="135">
        <f>H14*I14</f>
        <v>37585.599999999999</v>
      </c>
      <c r="F14" s="137"/>
      <c r="H14" s="116">
        <v>18.07</v>
      </c>
      <c r="I14">
        <v>2080</v>
      </c>
    </row>
    <row r="15" spans="1:9">
      <c r="A15">
        <v>11</v>
      </c>
      <c r="B15" s="132" t="s">
        <v>409</v>
      </c>
      <c r="C15" s="133" t="s">
        <v>394</v>
      </c>
      <c r="D15" s="134">
        <v>518</v>
      </c>
      <c r="E15" s="135">
        <v>31000</v>
      </c>
      <c r="F15" s="137"/>
      <c r="H15" s="116"/>
    </row>
    <row r="16" spans="1:9">
      <c r="A16">
        <v>12</v>
      </c>
      <c r="B16" s="132" t="s">
        <v>412</v>
      </c>
      <c r="C16" s="133" t="s">
        <v>394</v>
      </c>
      <c r="D16" s="134">
        <v>544</v>
      </c>
      <c r="E16" s="135">
        <v>28200</v>
      </c>
      <c r="F16" s="137"/>
      <c r="H16" s="116"/>
    </row>
    <row r="17" spans="1:10" ht="15.75" thickBot="1">
      <c r="A17">
        <v>13</v>
      </c>
      <c r="B17" s="132" t="s">
        <v>418</v>
      </c>
      <c r="C17" s="133" t="s">
        <v>394</v>
      </c>
      <c r="D17" s="134">
        <v>550</v>
      </c>
      <c r="E17" s="135">
        <f>H17*I17</f>
        <v>40684.799999999996</v>
      </c>
      <c r="F17" s="137" t="s">
        <v>452</v>
      </c>
      <c r="H17" s="116">
        <v>19.559999999999999</v>
      </c>
      <c r="I17">
        <v>2080</v>
      </c>
    </row>
    <row r="18" spans="1:10">
      <c r="A18">
        <v>14</v>
      </c>
      <c r="B18" s="132" t="s">
        <v>401</v>
      </c>
      <c r="C18" s="133" t="s">
        <v>394</v>
      </c>
      <c r="D18" s="134">
        <v>571</v>
      </c>
      <c r="E18" s="135">
        <v>34070</v>
      </c>
      <c r="F18" s="158">
        <v>16857</v>
      </c>
      <c r="H18" s="116"/>
    </row>
    <row r="19" spans="1:10" ht="15.75" thickBot="1">
      <c r="A19">
        <v>15</v>
      </c>
      <c r="B19" s="132" t="s">
        <v>423</v>
      </c>
      <c r="C19" s="133" t="s">
        <v>394</v>
      </c>
      <c r="D19" s="134">
        <v>652</v>
      </c>
      <c r="E19" s="135">
        <v>35360</v>
      </c>
      <c r="F19" s="159">
        <v>44907</v>
      </c>
      <c r="H19" s="116"/>
    </row>
    <row r="20" spans="1:10">
      <c r="A20">
        <v>16</v>
      </c>
      <c r="B20" s="132" t="s">
        <v>408</v>
      </c>
      <c r="C20" s="133" t="s">
        <v>394</v>
      </c>
      <c r="D20" s="134">
        <v>664</v>
      </c>
      <c r="E20" s="135">
        <f>H20*I20</f>
        <v>31200</v>
      </c>
      <c r="F20" s="137"/>
      <c r="H20" s="116">
        <v>15</v>
      </c>
      <c r="I20">
        <v>2080</v>
      </c>
    </row>
    <row r="21" spans="1:10" ht="15.75" thickBot="1">
      <c r="A21">
        <v>17</v>
      </c>
      <c r="B21" s="132" t="s">
        <v>420</v>
      </c>
      <c r="C21" s="133" t="s">
        <v>394</v>
      </c>
      <c r="D21" s="134">
        <v>670</v>
      </c>
      <c r="E21" s="135">
        <v>35000</v>
      </c>
      <c r="F21" s="147" t="s">
        <v>445</v>
      </c>
      <c r="H21" s="116"/>
    </row>
    <row r="22" spans="1:10" ht="15.75" thickBot="1">
      <c r="A22">
        <v>18</v>
      </c>
      <c r="B22" s="132" t="s">
        <v>406</v>
      </c>
      <c r="C22" s="133" t="s">
        <v>394</v>
      </c>
      <c r="D22" s="134">
        <v>679</v>
      </c>
      <c r="E22" s="135">
        <v>33280</v>
      </c>
      <c r="F22" s="138">
        <f>AVERAGE(E5:E22)</f>
        <v>35467.188888888886</v>
      </c>
      <c r="H22" s="116"/>
      <c r="I22" s="117" t="s">
        <v>426</v>
      </c>
      <c r="J22" s="108" t="s">
        <v>426</v>
      </c>
    </row>
    <row r="23" spans="1:10">
      <c r="A23">
        <v>19</v>
      </c>
      <c r="B23" s="128" t="s">
        <v>427</v>
      </c>
      <c r="C23" s="129" t="s">
        <v>392</v>
      </c>
      <c r="D23" s="130">
        <v>717</v>
      </c>
      <c r="E23" s="131">
        <v>56551</v>
      </c>
      <c r="F23" s="137"/>
      <c r="H23" s="116"/>
    </row>
    <row r="24" spans="1:10">
      <c r="A24">
        <v>20</v>
      </c>
      <c r="B24" s="128" t="s">
        <v>399</v>
      </c>
      <c r="C24" s="129" t="s">
        <v>394</v>
      </c>
      <c r="D24" s="130">
        <v>767</v>
      </c>
      <c r="E24" s="131">
        <f>H24*I24</f>
        <v>46176</v>
      </c>
      <c r="F24" s="137"/>
      <c r="H24" s="116">
        <v>22.2</v>
      </c>
      <c r="I24">
        <v>2080</v>
      </c>
    </row>
    <row r="25" spans="1:10">
      <c r="A25">
        <v>21</v>
      </c>
      <c r="B25" s="128" t="s">
        <v>417</v>
      </c>
      <c r="C25" s="129" t="s">
        <v>394</v>
      </c>
      <c r="D25" s="130">
        <v>783</v>
      </c>
      <c r="E25" s="131">
        <v>51272</v>
      </c>
      <c r="F25" s="137"/>
      <c r="H25" s="116"/>
    </row>
    <row r="26" spans="1:10">
      <c r="A26">
        <v>22</v>
      </c>
      <c r="B26" s="128" t="s">
        <v>416</v>
      </c>
      <c r="C26" s="129" t="s">
        <v>394</v>
      </c>
      <c r="D26" s="130">
        <v>806</v>
      </c>
      <c r="E26" s="131">
        <v>47000</v>
      </c>
      <c r="F26" s="137"/>
      <c r="H26" s="116"/>
    </row>
    <row r="27" spans="1:10">
      <c r="A27">
        <v>23</v>
      </c>
      <c r="B27" s="128" t="s">
        <v>397</v>
      </c>
      <c r="C27" s="129" t="s">
        <v>394</v>
      </c>
      <c r="D27" s="130">
        <v>825</v>
      </c>
      <c r="E27" s="131">
        <v>44100</v>
      </c>
      <c r="F27" s="137"/>
      <c r="H27" s="116"/>
    </row>
    <row r="28" spans="1:10">
      <c r="A28">
        <v>24</v>
      </c>
      <c r="B28" s="128" t="s">
        <v>398</v>
      </c>
      <c r="C28" s="129" t="s">
        <v>394</v>
      </c>
      <c r="D28" s="130">
        <v>855</v>
      </c>
      <c r="E28" s="131">
        <v>39000</v>
      </c>
      <c r="F28" s="137"/>
      <c r="H28" s="116"/>
    </row>
    <row r="29" spans="1:10">
      <c r="A29">
        <v>25</v>
      </c>
      <c r="B29" s="128" t="s">
        <v>389</v>
      </c>
      <c r="C29" s="129" t="s">
        <v>380</v>
      </c>
      <c r="D29" s="130">
        <v>875</v>
      </c>
      <c r="E29" s="131">
        <v>39520</v>
      </c>
      <c r="F29" s="137"/>
      <c r="H29" s="116"/>
    </row>
    <row r="30" spans="1:10">
      <c r="A30">
        <v>26</v>
      </c>
      <c r="B30" s="128" t="s">
        <v>415</v>
      </c>
      <c r="C30" s="129" t="s">
        <v>394</v>
      </c>
      <c r="D30" s="130">
        <v>921</v>
      </c>
      <c r="E30" s="131">
        <v>38000</v>
      </c>
      <c r="F30" s="137"/>
      <c r="H30" s="116"/>
    </row>
    <row r="31" spans="1:10">
      <c r="A31">
        <v>27</v>
      </c>
      <c r="B31" s="128" t="s">
        <v>391</v>
      </c>
      <c r="C31" s="129" t="s">
        <v>392</v>
      </c>
      <c r="D31" s="130">
        <v>941</v>
      </c>
      <c r="E31" s="131">
        <v>39000</v>
      </c>
      <c r="F31" s="137"/>
      <c r="H31" s="116"/>
    </row>
    <row r="32" spans="1:10">
      <c r="A32">
        <v>28</v>
      </c>
      <c r="B32" s="128" t="s">
        <v>396</v>
      </c>
      <c r="C32" s="129" t="s">
        <v>394</v>
      </c>
      <c r="D32" s="130">
        <v>987</v>
      </c>
      <c r="E32" s="131">
        <v>45594</v>
      </c>
      <c r="F32" s="137"/>
      <c r="H32" s="116"/>
    </row>
    <row r="33" spans="1:10">
      <c r="A33">
        <v>29</v>
      </c>
      <c r="B33" s="128" t="s">
        <v>381</v>
      </c>
      <c r="C33" s="129" t="s">
        <v>380</v>
      </c>
      <c r="D33" s="130">
        <v>1008</v>
      </c>
      <c r="E33" s="131">
        <f>H33*I33</f>
        <v>29120</v>
      </c>
      <c r="F33" s="137"/>
      <c r="H33" s="116">
        <v>14</v>
      </c>
      <c r="I33">
        <v>2080</v>
      </c>
    </row>
    <row r="34" spans="1:10">
      <c r="A34">
        <v>30</v>
      </c>
      <c r="B34" s="128" t="s">
        <v>385</v>
      </c>
      <c r="C34" s="129" t="s">
        <v>380</v>
      </c>
      <c r="D34" s="130">
        <v>1026</v>
      </c>
      <c r="E34" s="131">
        <v>36608</v>
      </c>
      <c r="F34" s="137"/>
      <c r="H34" s="116"/>
    </row>
    <row r="35" spans="1:10">
      <c r="A35">
        <v>31</v>
      </c>
      <c r="B35" s="128" t="s">
        <v>404</v>
      </c>
      <c r="C35" s="129" t="s">
        <v>394</v>
      </c>
      <c r="D35" s="130">
        <v>1038</v>
      </c>
      <c r="E35" s="131">
        <v>46000</v>
      </c>
      <c r="F35" s="137"/>
      <c r="H35" s="116"/>
    </row>
    <row r="36" spans="1:10">
      <c r="A36">
        <v>32</v>
      </c>
      <c r="B36" s="128" t="s">
        <v>419</v>
      </c>
      <c r="C36" s="129" t="s">
        <v>394</v>
      </c>
      <c r="D36" s="130">
        <v>1100</v>
      </c>
      <c r="E36" s="131">
        <v>36000</v>
      </c>
      <c r="F36" s="137"/>
      <c r="H36" s="116"/>
    </row>
    <row r="37" spans="1:10">
      <c r="A37">
        <v>33</v>
      </c>
      <c r="B37" s="128" t="s">
        <v>425</v>
      </c>
      <c r="C37" s="129" t="s">
        <v>394</v>
      </c>
      <c r="D37" s="130">
        <v>1108</v>
      </c>
      <c r="E37" s="131">
        <f>H37*I37</f>
        <v>37544</v>
      </c>
      <c r="F37" s="137"/>
      <c r="H37" s="116">
        <v>18.05</v>
      </c>
      <c r="I37">
        <v>2080</v>
      </c>
    </row>
    <row r="38" spans="1:10" ht="15.75" thickBot="1">
      <c r="A38">
        <v>34</v>
      </c>
      <c r="B38" s="128" t="s">
        <v>410</v>
      </c>
      <c r="C38" s="129" t="s">
        <v>394</v>
      </c>
      <c r="D38" s="130">
        <v>1218</v>
      </c>
      <c r="E38" s="131">
        <v>48275</v>
      </c>
      <c r="F38" s="137" t="s">
        <v>452</v>
      </c>
      <c r="H38" s="116"/>
    </row>
    <row r="39" spans="1:10">
      <c r="A39">
        <v>35</v>
      </c>
      <c r="B39" s="128" t="s">
        <v>390</v>
      </c>
      <c r="C39" s="129" t="s">
        <v>380</v>
      </c>
      <c r="D39" s="130">
        <v>1224</v>
      </c>
      <c r="E39" s="131">
        <v>45073</v>
      </c>
      <c r="F39" s="153">
        <v>29120</v>
      </c>
      <c r="H39" s="116"/>
    </row>
    <row r="40" spans="1:10" ht="15.75" thickBot="1">
      <c r="A40">
        <v>36</v>
      </c>
      <c r="B40" s="128" t="s">
        <v>395</v>
      </c>
      <c r="C40" s="129" t="s">
        <v>394</v>
      </c>
      <c r="D40" s="130">
        <v>1234</v>
      </c>
      <c r="E40" s="131">
        <f>H40*I40</f>
        <v>47881.599999999999</v>
      </c>
      <c r="F40" s="154">
        <v>56551</v>
      </c>
      <c r="H40" s="116">
        <v>23.02</v>
      </c>
      <c r="I40">
        <v>2080</v>
      </c>
    </row>
    <row r="41" spans="1:10">
      <c r="A41">
        <v>37</v>
      </c>
      <c r="B41" s="128" t="s">
        <v>421</v>
      </c>
      <c r="C41" s="129" t="s">
        <v>394</v>
      </c>
      <c r="D41" s="130">
        <v>1256</v>
      </c>
      <c r="E41" s="131">
        <v>48963</v>
      </c>
      <c r="F41" s="137"/>
      <c r="H41" s="116"/>
    </row>
    <row r="42" spans="1:10" ht="15.75" thickBot="1">
      <c r="A42">
        <v>38</v>
      </c>
      <c r="B42" s="128" t="s">
        <v>387</v>
      </c>
      <c r="C42" s="129" t="s">
        <v>380</v>
      </c>
      <c r="D42" s="130">
        <v>1258</v>
      </c>
      <c r="E42" s="131">
        <v>40290</v>
      </c>
      <c r="F42" s="147" t="s">
        <v>445</v>
      </c>
      <c r="H42" s="116"/>
    </row>
    <row r="43" spans="1:10" ht="15.75" thickBot="1">
      <c r="A43">
        <v>39</v>
      </c>
      <c r="B43" s="128" t="s">
        <v>440</v>
      </c>
      <c r="C43" s="129" t="s">
        <v>394</v>
      </c>
      <c r="D43" s="130">
        <v>1263</v>
      </c>
      <c r="E43" s="131">
        <v>46280</v>
      </c>
      <c r="F43" s="139">
        <f>AVERAGE(E23:E43)</f>
        <v>43249.885714285716</v>
      </c>
      <c r="H43" s="116"/>
      <c r="I43" s="117" t="s">
        <v>426</v>
      </c>
      <c r="J43" s="108" t="s">
        <v>426</v>
      </c>
    </row>
    <row r="44" spans="1:10">
      <c r="A44">
        <v>40</v>
      </c>
      <c r="B44" s="120" t="s">
        <v>383</v>
      </c>
      <c r="C44" s="121" t="s">
        <v>380</v>
      </c>
      <c r="D44" s="122">
        <v>1348</v>
      </c>
      <c r="E44" s="123">
        <v>56600</v>
      </c>
      <c r="F44" s="137"/>
      <c r="H44" s="116"/>
    </row>
    <row r="45" spans="1:10">
      <c r="A45">
        <v>41</v>
      </c>
      <c r="B45" s="120" t="s">
        <v>384</v>
      </c>
      <c r="C45" s="121" t="s">
        <v>380</v>
      </c>
      <c r="D45" s="122">
        <v>1353</v>
      </c>
      <c r="E45" s="123">
        <v>32000</v>
      </c>
      <c r="F45" s="137"/>
      <c r="H45" s="116"/>
    </row>
    <row r="46" spans="1:10">
      <c r="A46">
        <v>42</v>
      </c>
      <c r="B46" s="120" t="s">
        <v>386</v>
      </c>
      <c r="C46" s="121" t="s">
        <v>380</v>
      </c>
      <c r="D46" s="122">
        <v>1371</v>
      </c>
      <c r="E46" s="123">
        <v>59000</v>
      </c>
      <c r="F46" s="137"/>
      <c r="H46" s="116"/>
    </row>
    <row r="47" spans="1:10">
      <c r="A47">
        <v>43</v>
      </c>
      <c r="B47" s="120" t="s">
        <v>411</v>
      </c>
      <c r="C47" s="121" t="s">
        <v>394</v>
      </c>
      <c r="D47" s="122">
        <v>1387</v>
      </c>
      <c r="E47" s="123">
        <f>H47*I47</f>
        <v>65187.199999999997</v>
      </c>
      <c r="F47" s="137"/>
      <c r="H47" s="116">
        <v>31.34</v>
      </c>
      <c r="I47">
        <v>2080</v>
      </c>
    </row>
    <row r="48" spans="1:10">
      <c r="A48">
        <v>44</v>
      </c>
      <c r="B48" s="120" t="s">
        <v>435</v>
      </c>
      <c r="C48" s="121" t="s">
        <v>380</v>
      </c>
      <c r="D48" s="122">
        <v>1496</v>
      </c>
      <c r="E48" s="123">
        <v>52520</v>
      </c>
      <c r="F48" s="137"/>
      <c r="H48" s="116"/>
    </row>
    <row r="49" spans="1:10">
      <c r="A49">
        <v>45</v>
      </c>
      <c r="B49" s="120" t="s">
        <v>382</v>
      </c>
      <c r="C49" s="121" t="s">
        <v>380</v>
      </c>
      <c r="D49" s="122">
        <v>1550</v>
      </c>
      <c r="E49" s="123">
        <v>41600</v>
      </c>
      <c r="F49" s="137"/>
      <c r="H49" s="116"/>
    </row>
    <row r="50" spans="1:10">
      <c r="A50">
        <v>46</v>
      </c>
      <c r="B50" s="120" t="s">
        <v>439</v>
      </c>
      <c r="C50" s="121" t="s">
        <v>394</v>
      </c>
      <c r="D50" s="122">
        <v>1625</v>
      </c>
      <c r="E50" s="123">
        <v>56650</v>
      </c>
      <c r="F50" s="137"/>
      <c r="H50" s="116"/>
    </row>
    <row r="51" spans="1:10" ht="15.75" thickBot="1">
      <c r="A51">
        <v>47</v>
      </c>
      <c r="B51" s="120" t="s">
        <v>414</v>
      </c>
      <c r="C51" s="121" t="s">
        <v>394</v>
      </c>
      <c r="D51" s="122">
        <v>1636</v>
      </c>
      <c r="E51" s="123">
        <v>50000</v>
      </c>
      <c r="F51" s="137" t="s">
        <v>452</v>
      </c>
      <c r="H51" s="116"/>
    </row>
    <row r="52" spans="1:10">
      <c r="A52">
        <v>48</v>
      </c>
      <c r="B52" s="120" t="s">
        <v>393</v>
      </c>
      <c r="C52" s="121" t="s">
        <v>394</v>
      </c>
      <c r="D52" s="122">
        <v>1669</v>
      </c>
      <c r="E52" s="123">
        <v>56742</v>
      </c>
      <c r="F52" s="155">
        <v>32000</v>
      </c>
      <c r="H52" s="116"/>
    </row>
    <row r="53" spans="1:10" ht="15.75" thickBot="1">
      <c r="A53">
        <v>49</v>
      </c>
      <c r="B53" s="120" t="s">
        <v>388</v>
      </c>
      <c r="C53" s="121" t="s">
        <v>380</v>
      </c>
      <c r="D53" s="122">
        <v>1699</v>
      </c>
      <c r="E53" s="123">
        <v>44363</v>
      </c>
      <c r="F53" s="156">
        <v>65187</v>
      </c>
      <c r="H53" s="116"/>
    </row>
    <row r="54" spans="1:10">
      <c r="A54">
        <v>50</v>
      </c>
      <c r="B54" s="124" t="s">
        <v>433</v>
      </c>
      <c r="C54" s="125" t="s">
        <v>428</v>
      </c>
      <c r="D54" s="126">
        <v>1780</v>
      </c>
      <c r="E54" s="123">
        <v>42640</v>
      </c>
      <c r="F54" s="137"/>
      <c r="H54" s="116"/>
    </row>
    <row r="55" spans="1:10" ht="15.75" thickBot="1">
      <c r="A55">
        <v>51</v>
      </c>
      <c r="B55" s="124" t="s">
        <v>400</v>
      </c>
      <c r="C55" s="125" t="s">
        <v>394</v>
      </c>
      <c r="D55" s="126">
        <v>1809</v>
      </c>
      <c r="E55" s="123">
        <v>47756</v>
      </c>
      <c r="F55" s="147" t="s">
        <v>445</v>
      </c>
      <c r="H55" s="116"/>
    </row>
    <row r="56" spans="1:10" ht="15.75" thickBot="1">
      <c r="A56">
        <v>52</v>
      </c>
      <c r="B56" s="140" t="s">
        <v>379</v>
      </c>
      <c r="C56" s="141" t="s">
        <v>380</v>
      </c>
      <c r="D56" s="126">
        <v>1942</v>
      </c>
      <c r="E56" s="127">
        <v>53283</v>
      </c>
      <c r="F56" s="115">
        <f>AVERAGE(E44:E56)</f>
        <v>50641.630769230767</v>
      </c>
      <c r="H56" s="116"/>
      <c r="I56" s="117" t="s">
        <v>426</v>
      </c>
      <c r="J56" s="108" t="s">
        <v>426</v>
      </c>
    </row>
    <row r="57" spans="1:10">
      <c r="C57" s="142" t="s">
        <v>444</v>
      </c>
      <c r="D57" s="143">
        <f>AVERAGE(D5:D56)</f>
        <v>974.51923076923072</v>
      </c>
      <c r="E57" s="144">
        <f>AVERAGE(E5:E56)</f>
        <v>42403.811538461545</v>
      </c>
      <c r="F57" s="137" t="s">
        <v>426</v>
      </c>
      <c r="H57" s="148" t="s">
        <v>449</v>
      </c>
      <c r="I57" s="149">
        <f>1-I58</f>
        <v>0.76923076923076916</v>
      </c>
    </row>
    <row r="58" spans="1:10" ht="15.75" thickBot="1">
      <c r="C58" s="117" t="s">
        <v>441</v>
      </c>
      <c r="D58" s="145">
        <v>941</v>
      </c>
      <c r="E58" s="146">
        <v>39000</v>
      </c>
      <c r="F58" s="137"/>
      <c r="H58" s="150" t="s">
        <v>448</v>
      </c>
      <c r="I58" s="151">
        <f>12/52</f>
        <v>0.23076923076923078</v>
      </c>
    </row>
    <row r="59" spans="1:10">
      <c r="E59" s="108">
        <f>E58*1.064</f>
        <v>41496</v>
      </c>
      <c r="F59" t="s">
        <v>453</v>
      </c>
    </row>
    <row r="60" spans="1:10">
      <c r="E60" s="108">
        <f>E58*1.076</f>
        <v>41964</v>
      </c>
      <c r="F60" t="s">
        <v>454</v>
      </c>
    </row>
    <row r="61" spans="1:10">
      <c r="D61" s="117" t="s">
        <v>445</v>
      </c>
      <c r="E61" s="108">
        <f>F43</f>
        <v>43249.885714285716</v>
      </c>
      <c r="F61" s="157">
        <f>(E61-E58)/E58</f>
        <v>0.10897142857142861</v>
      </c>
    </row>
    <row r="62" spans="1:10">
      <c r="D62" s="117" t="s">
        <v>455</v>
      </c>
      <c r="E62" s="108">
        <v>45600</v>
      </c>
      <c r="F62" s="157">
        <f>(E62-E58)/E58</f>
        <v>0.16923076923076924</v>
      </c>
    </row>
    <row r="64" spans="1:10">
      <c r="B64" s="152" t="s">
        <v>451</v>
      </c>
    </row>
    <row r="65" spans="2:3">
      <c r="B65" t="s">
        <v>436</v>
      </c>
    </row>
    <row r="66" spans="2:3">
      <c r="B66" t="s">
        <v>450</v>
      </c>
    </row>
    <row r="67" spans="2:3">
      <c r="B67" s="117" t="s">
        <v>429</v>
      </c>
      <c r="C67" s="10" t="s">
        <v>428</v>
      </c>
    </row>
    <row r="68" spans="2:3">
      <c r="B68" s="117" t="s">
        <v>430</v>
      </c>
      <c r="C68" s="10" t="s">
        <v>394</v>
      </c>
    </row>
    <row r="69" spans="2:3">
      <c r="B69" s="117" t="s">
        <v>431</v>
      </c>
      <c r="C69" s="10" t="s">
        <v>392</v>
      </c>
    </row>
    <row r="70" spans="2:3">
      <c r="B70" s="117" t="s">
        <v>432</v>
      </c>
      <c r="C70" s="10" t="s">
        <v>380</v>
      </c>
    </row>
  </sheetData>
  <sortState ref="B6:H60">
    <sortCondition ref="D6:D60"/>
    <sortCondition ref="C6:C60"/>
  </sortState>
  <pageMargins left="0.45" right="0.45" top="0.5" bottom="0.5" header="0.3" footer="0.3"/>
  <pageSetup scale="6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ClerkSalComp</vt:lpstr>
      <vt:lpstr>ClerkSalComp!Print_Area</vt:lpstr>
      <vt:lpstr>Budget!Print_Titles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Clerk</cp:lastModifiedBy>
  <cp:lastPrinted>2016-11-28T21:59:19Z</cp:lastPrinted>
  <dcterms:created xsi:type="dcterms:W3CDTF">2016-10-15T20:49:46Z</dcterms:created>
  <dcterms:modified xsi:type="dcterms:W3CDTF">2017-01-31T21:11:31Z</dcterms:modified>
</cp:coreProperties>
</file>